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TDATA\Student Life and Development\Frat. &amp; Soro. Life (FSL)\Grade Reports\Fall 2019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Sheet1!$A$1:$U$38</definedName>
  </definedNames>
  <calcPr calcId="162913"/>
  <fileRecoveryPr repairLoad="1"/>
</workbook>
</file>

<file path=xl/calcChain.xml><?xml version="1.0" encoding="utf-8"?>
<calcChain xmlns="http://schemas.openxmlformats.org/spreadsheetml/2006/main">
  <c r="G33" i="1" l="1"/>
  <c r="M32" i="1" l="1"/>
  <c r="D30" i="1"/>
  <c r="D31" i="1"/>
  <c r="D23" i="1"/>
  <c r="O29" i="1" l="1"/>
  <c r="M29" i="1"/>
  <c r="E23" i="1"/>
  <c r="P23" i="1"/>
  <c r="N23" i="1"/>
  <c r="K23" i="1"/>
  <c r="J23" i="1"/>
  <c r="H23" i="1"/>
  <c r="G36" i="1"/>
  <c r="G34" i="1"/>
  <c r="G31" i="1"/>
  <c r="G32" i="1"/>
  <c r="E31" i="1"/>
  <c r="G29" i="1"/>
  <c r="E29" i="1"/>
  <c r="E30" i="1"/>
  <c r="O37" i="1" l="1"/>
  <c r="O36" i="1"/>
  <c r="O34" i="1"/>
  <c r="O33" i="1"/>
  <c r="O30" i="1"/>
  <c r="O31" i="1" s="1"/>
  <c r="M34" i="1" l="1"/>
  <c r="M33" i="1"/>
  <c r="M30" i="1"/>
  <c r="M31" i="1" s="1"/>
  <c r="K37" i="1"/>
  <c r="K36" i="1"/>
  <c r="K35" i="1"/>
  <c r="K34" i="1"/>
  <c r="K33" i="1"/>
  <c r="K30" i="1"/>
  <c r="K29" i="1"/>
  <c r="I37" i="1"/>
  <c r="I36" i="1"/>
  <c r="I35" i="1"/>
  <c r="I34" i="1"/>
  <c r="I33" i="1"/>
  <c r="I30" i="1"/>
  <c r="I29" i="1"/>
  <c r="D37" i="1"/>
  <c r="D36" i="1"/>
  <c r="D35" i="1"/>
  <c r="D34" i="1"/>
  <c r="G37" i="1"/>
  <c r="G35" i="1"/>
  <c r="G30" i="1"/>
  <c r="E37" i="1"/>
  <c r="E36" i="1"/>
  <c r="E35" i="1"/>
  <c r="E34" i="1"/>
  <c r="E33" i="1"/>
  <c r="E32" i="1"/>
  <c r="I31" i="1" l="1"/>
  <c r="K31" i="1"/>
  <c r="M35" i="1" l="1"/>
  <c r="K40" i="3" l="1"/>
  <c r="G40" i="3"/>
  <c r="E40" i="3"/>
  <c r="K39" i="3"/>
  <c r="G39" i="3"/>
  <c r="E39" i="3"/>
  <c r="D39" i="3"/>
  <c r="O38" i="3"/>
  <c r="M38" i="3"/>
  <c r="K38" i="3"/>
  <c r="G38" i="3"/>
  <c r="E38" i="3"/>
  <c r="D38" i="3"/>
  <c r="K37" i="3"/>
  <c r="D37" i="3"/>
  <c r="O36" i="3"/>
  <c r="M36" i="3"/>
  <c r="K36" i="3"/>
  <c r="G36" i="3"/>
  <c r="E36" i="3"/>
  <c r="G35" i="3"/>
  <c r="E35" i="3"/>
  <c r="D35" i="3"/>
  <c r="O34" i="3"/>
  <c r="M34" i="3"/>
  <c r="I34" i="3"/>
  <c r="G34" i="3"/>
  <c r="K33" i="3"/>
  <c r="G33" i="3"/>
  <c r="E33" i="3"/>
  <c r="D33" i="3"/>
  <c r="G32" i="3"/>
  <c r="P22" i="3"/>
  <c r="N22" i="3"/>
  <c r="K22" i="3"/>
  <c r="J22" i="3"/>
  <c r="H22" i="3"/>
  <c r="E22" i="3"/>
  <c r="D22" i="3"/>
  <c r="P9" i="3"/>
  <c r="O37" i="3" s="1"/>
  <c r="N9" i="3"/>
  <c r="M37" i="3" s="1"/>
  <c r="K9" i="3"/>
  <c r="K32" i="3" s="1"/>
  <c r="K34" i="3" s="1"/>
  <c r="J9" i="3"/>
  <c r="H9" i="3"/>
  <c r="G37" i="3" s="1"/>
  <c r="E9" i="3"/>
  <c r="E34" i="3" s="1"/>
  <c r="D9" i="3"/>
  <c r="D32" i="3" s="1"/>
  <c r="D34" i="3" s="1"/>
  <c r="P9" i="2"/>
  <c r="N9" i="2"/>
  <c r="K9" i="2"/>
  <c r="J9" i="2"/>
  <c r="H9" i="2"/>
  <c r="E9" i="2"/>
  <c r="D9" i="2"/>
  <c r="D32" i="1"/>
  <c r="D29" i="1"/>
  <c r="E37" i="3" l="1"/>
  <c r="E32" i="3"/>
</calcChain>
</file>

<file path=xl/sharedStrings.xml><?xml version="1.0" encoding="utf-8"?>
<sst xmlns="http://schemas.openxmlformats.org/spreadsheetml/2006/main" count="206" uniqueCount="83">
  <si>
    <t>Columbus State University Fraternity and Sorority Academic Report - Fall 2018</t>
  </si>
  <si>
    <t>Columbus State University Fraternity and Sorority Academic Report - Spring 2019</t>
  </si>
  <si>
    <t xml:space="preserve">Columbus State University Sororities </t>
  </si>
  <si>
    <t xml:space="preserve">Rank </t>
  </si>
  <si>
    <t xml:space="preserve">Chapter </t>
  </si>
  <si>
    <t xml:space="preserve">Membership </t>
  </si>
  <si>
    <t>Semester GPA</t>
  </si>
  <si>
    <t>Cumulative GPA</t>
  </si>
  <si>
    <t># of new members</t>
  </si>
  <si>
    <t xml:space="preserve">New Member GPA </t>
  </si>
  <si>
    <t># above a 3.50</t>
  </si>
  <si>
    <t># below a 2.00</t>
  </si>
  <si>
    <t>Fall 2018</t>
  </si>
  <si>
    <t>Spring 2018 (Ranking)</t>
  </si>
  <si>
    <t>Fall 2017 (Ranking)</t>
  </si>
  <si>
    <t>Initiation %</t>
  </si>
  <si>
    <t>Zeta Phi Beta</t>
  </si>
  <si>
    <t xml:space="preserve">Xi Theta </t>
  </si>
  <si>
    <t>-</t>
  </si>
  <si>
    <t>3.38 (1)</t>
  </si>
  <si>
    <t>3.20 (2)</t>
  </si>
  <si>
    <t xml:space="preserve">Phi Mu </t>
  </si>
  <si>
    <t>3.3 (2)</t>
  </si>
  <si>
    <t>3.27 (2)</t>
  </si>
  <si>
    <t>Delta Zeta</t>
  </si>
  <si>
    <t>3.22 (3)</t>
  </si>
  <si>
    <t>2.98 (4)</t>
  </si>
  <si>
    <t>3.1 (4)</t>
  </si>
  <si>
    <t>2.38 (7)</t>
  </si>
  <si>
    <t xml:space="preserve">Alpha Omicron Pi </t>
  </si>
  <si>
    <t>3.0 (5)</t>
  </si>
  <si>
    <t xml:space="preserve">All Sorority Average </t>
  </si>
  <si>
    <t xml:space="preserve">All Women's Average </t>
  </si>
  <si>
    <t xml:space="preserve">Delta Sigma Theta </t>
  </si>
  <si>
    <t>2.98 (6)</t>
  </si>
  <si>
    <t>2.76 (6)</t>
  </si>
  <si>
    <t xml:space="preserve">Alpha Kappa Alpha </t>
  </si>
  <si>
    <t>2.55 (7)</t>
  </si>
  <si>
    <t>2.83 (5)</t>
  </si>
  <si>
    <t xml:space="preserve">Sigma Gamma Rho </t>
  </si>
  <si>
    <t>2.41 (8)</t>
  </si>
  <si>
    <t>2.99 (3)</t>
  </si>
  <si>
    <t>Columbus State University Fraternities</t>
  </si>
  <si>
    <t>Fall 2018 (Ranking)</t>
  </si>
  <si>
    <t>Spring 2018 (ranking)</t>
  </si>
  <si>
    <t>Phi Kappa Tau</t>
  </si>
  <si>
    <t xml:space="preserve">Sigma Nu </t>
  </si>
  <si>
    <t xml:space="preserve">Pi Kappa Alpha </t>
  </si>
  <si>
    <t xml:space="preserve">All Male Average </t>
  </si>
  <si>
    <t xml:space="preserve">Kappa Sigma </t>
  </si>
  <si>
    <t>All Fraternity Average</t>
  </si>
  <si>
    <t xml:space="preserve">Omega Psi Phi </t>
  </si>
  <si>
    <t>Kappa Alpha Psi</t>
  </si>
  <si>
    <t xml:space="preserve">Alpha Phi Alpha </t>
  </si>
  <si>
    <t xml:space="preserve">Phi Beta Sigma </t>
  </si>
  <si>
    <t xml:space="preserve">Tau Kappa Epsilon </t>
  </si>
  <si>
    <t>2.89 (3)</t>
  </si>
  <si>
    <t>Iota Phi Theta *</t>
  </si>
  <si>
    <t>3.33 (1)</t>
  </si>
  <si>
    <t xml:space="preserve">Columbus State University Fraternity and Sorority Community Statistics </t>
  </si>
  <si>
    <t xml:space="preserve">Community </t>
  </si>
  <si>
    <t xml:space="preserve">Community Statistics </t>
  </si>
  <si>
    <t xml:space="preserve">Sorority Total </t>
  </si>
  <si>
    <t xml:space="preserve">Fraternity Total </t>
  </si>
  <si>
    <t xml:space="preserve">F&amp;S Community Total </t>
  </si>
  <si>
    <t xml:space="preserve">CSU Undergraduate </t>
  </si>
  <si>
    <t xml:space="preserve">Interfraternity Council </t>
  </si>
  <si>
    <t xml:space="preserve">Panhellenic  Council </t>
  </si>
  <si>
    <t xml:space="preserve">National Pan-Hellenic Council </t>
  </si>
  <si>
    <t xml:space="preserve">National Pan-Hellenic Sorority </t>
  </si>
  <si>
    <t xml:space="preserve">National Pan-Hellenic Fraternity </t>
  </si>
  <si>
    <r>
      <t>                     Note</t>
    </r>
    <r>
      <rPr>
        <sz val="9"/>
        <color rgb="FF000000"/>
        <rFont val="Times New Roman"/>
        <family val="1"/>
      </rPr>
      <t>: GPA's for chapter size or new member classes of 2 or fewer are not reported per FERPA regulations.</t>
    </r>
  </si>
  <si>
    <r>
      <t>                     Note</t>
    </r>
    <r>
      <rPr>
        <sz val="9"/>
        <color rgb="FF000000"/>
        <rFont val="Times New Roman"/>
        <family val="1"/>
      </rPr>
      <t>: GPA's for chapter size or new member classes of 2 or fewer are not reported per FERPA regulations.</t>
    </r>
  </si>
  <si>
    <t xml:space="preserve">hours </t>
  </si>
  <si>
    <t>13.6 F avg</t>
  </si>
  <si>
    <t>26 S avg</t>
  </si>
  <si>
    <t>Columbus State University Fraternity and Sorority Academic Report - Fall 2019</t>
  </si>
  <si>
    <t>Spring 2019</t>
  </si>
  <si>
    <t>Spring 2019 Ranking)</t>
  </si>
  <si>
    <t xml:space="preserve">Spring 2019 </t>
  </si>
  <si>
    <t>X</t>
  </si>
  <si>
    <t>Spring 2019 (ranking)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</si>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</sst>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b/>
      <sz val="14"/>
      <color rgb="FF000000"/>
      <name val="Times New Roman"/>
      <family val="1"/>
    </font>
    <font>
      <sz val="11"/>
      <name val="Calibri"/>
      <family val="2"/>
    </font>
    <font>
      <sz val="11"/>
      <color rgb="FFFFFFFF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i/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1"/>
      <color rgb="FF000000"/>
      <name val="Calibri"/>
      <family val="2"/>
    </font>
    <font>
      <sz val="9"/>
      <color rgb="FF000000"/>
      <name val="Times New Roman"/>
      <family val="1"/>
    </font>
    <font>
      <sz val="11"/>
      <color rgb="FF000000"/>
      <name val="Inconsolata"/>
    </font>
    <font>
      <b/>
      <sz val="9"/>
      <color rgb="FF00000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A6A6A6"/>
        <bgColor rgb="FFA6A6A6"/>
      </patternFill>
    </fill>
    <fill>
      <patternFill patternType="solid">
        <fgColor rgb="FFA5A5A5"/>
        <bgColor rgb="FFA5A5A5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A5A5A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A6A6A6"/>
      </patternFill>
    </fill>
    <fill>
      <patternFill patternType="solid">
        <fgColor theme="2" tint="-0.249977111117893"/>
        <bgColor rgb="FF00000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Alignment="1">
      <alignment vertical="top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0" fillId="0" borderId="0" xfId="0" applyFont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7" fillId="2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horizont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4" borderId="1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7" fillId="3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top" wrapText="1"/>
    </xf>
    <xf numFmtId="0" fontId="0" fillId="2" borderId="7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10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24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5" fillId="0" borderId="24" xfId="0" applyFont="1" applyBorder="1" applyAlignment="1">
      <alignment horizontal="center" vertical="top"/>
    </xf>
    <xf numFmtId="0" fontId="10" fillId="0" borderId="24" xfId="0" applyFont="1" applyBorder="1" applyAlignment="1">
      <alignment horizontal="center"/>
    </xf>
    <xf numFmtId="0" fontId="4" fillId="2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wrapText="1"/>
    </xf>
    <xf numFmtId="0" fontId="7" fillId="7" borderId="30" xfId="0" applyFont="1" applyFill="1" applyBorder="1" applyAlignment="1">
      <alignment horizontal="center" wrapText="1"/>
    </xf>
    <xf numFmtId="0" fontId="9" fillId="4" borderId="30" xfId="0" applyFont="1" applyFill="1" applyBorder="1" applyAlignment="1">
      <alignment horizontal="center" wrapText="1"/>
    </xf>
    <xf numFmtId="0" fontId="9" fillId="3" borderId="30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3" fontId="6" fillId="5" borderId="30" xfId="0" applyNumberFormat="1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 wrapText="1"/>
    </xf>
    <xf numFmtId="0" fontId="9" fillId="12" borderId="30" xfId="0" applyFont="1" applyFill="1" applyBorder="1" applyAlignment="1">
      <alignment horizontal="center" vertical="center" wrapText="1"/>
    </xf>
    <xf numFmtId="0" fontId="6" fillId="12" borderId="30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wrapText="1"/>
    </xf>
    <xf numFmtId="3" fontId="9" fillId="5" borderId="30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wrapText="1"/>
    </xf>
    <xf numFmtId="0" fontId="18" fillId="0" borderId="30" xfId="0" applyFont="1" applyBorder="1" applyAlignment="1">
      <alignment horizontal="center"/>
    </xf>
    <xf numFmtId="2" fontId="9" fillId="4" borderId="30" xfId="0" applyNumberFormat="1" applyFont="1" applyFill="1" applyBorder="1" applyAlignment="1">
      <alignment horizontal="center" wrapText="1"/>
    </xf>
    <xf numFmtId="0" fontId="20" fillId="0" borderId="30" xfId="0" applyFont="1" applyBorder="1" applyAlignment="1">
      <alignment horizontal="center"/>
    </xf>
    <xf numFmtId="0" fontId="7" fillId="6" borderId="30" xfId="0" applyFont="1" applyFill="1" applyBorder="1" applyAlignment="1">
      <alignment horizontal="center" wrapText="1"/>
    </xf>
    <xf numFmtId="0" fontId="18" fillId="6" borderId="30" xfId="0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 wrapText="1"/>
    </xf>
    <xf numFmtId="0" fontId="9" fillId="4" borderId="30" xfId="0" applyFont="1" applyFill="1" applyBorder="1" applyAlignment="1">
      <alignment horizontal="center" wrapText="1"/>
    </xf>
    <xf numFmtId="0" fontId="9" fillId="10" borderId="30" xfId="0" applyFont="1" applyFill="1" applyBorder="1" applyAlignment="1">
      <alignment horizontal="center"/>
    </xf>
    <xf numFmtId="0" fontId="20" fillId="11" borderId="30" xfId="0" applyFont="1" applyFill="1" applyBorder="1" applyAlignment="1">
      <alignment horizontal="center"/>
    </xf>
    <xf numFmtId="0" fontId="16" fillId="2" borderId="30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7" fillId="2" borderId="30" xfId="0" applyFont="1" applyFill="1" applyBorder="1" applyAlignment="1">
      <alignment horizontal="center" vertical="center" wrapText="1"/>
    </xf>
    <xf numFmtId="2" fontId="6" fillId="3" borderId="30" xfId="0" applyNumberFormat="1" applyFont="1" applyFill="1" applyBorder="1" applyAlignment="1">
      <alignment horizontal="center" wrapText="1"/>
    </xf>
    <xf numFmtId="0" fontId="19" fillId="0" borderId="30" xfId="0" applyFont="1" applyBorder="1"/>
    <xf numFmtId="2" fontId="6" fillId="2" borderId="30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2" fontId="6" fillId="2" borderId="30" xfId="0" applyNumberFormat="1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wrapText="1"/>
    </xf>
    <xf numFmtId="2" fontId="6" fillId="2" borderId="30" xfId="0" applyNumberFormat="1" applyFont="1" applyFill="1" applyBorder="1" applyAlignment="1">
      <alignment horizontal="center" vertical="center" wrapText="1"/>
    </xf>
    <xf numFmtId="2" fontId="19" fillId="0" borderId="30" xfId="0" applyNumberFormat="1" applyFont="1" applyBorder="1"/>
    <xf numFmtId="0" fontId="6" fillId="0" borderId="30" xfId="0" applyFont="1" applyBorder="1" applyAlignment="1">
      <alignment horizontal="center"/>
    </xf>
    <xf numFmtId="0" fontId="9" fillId="4" borderId="30" xfId="0" applyFont="1" applyFill="1" applyBorder="1" applyAlignment="1">
      <alignment horizontal="center" vertical="center" wrapText="1"/>
    </xf>
    <xf numFmtId="0" fontId="18" fillId="0" borderId="30" xfId="0" applyFont="1" applyBorder="1"/>
    <xf numFmtId="0" fontId="6" fillId="8" borderId="30" xfId="0" applyFont="1" applyFill="1" applyBorder="1" applyAlignment="1">
      <alignment horizontal="center" vertical="center" wrapText="1"/>
    </xf>
    <xf numFmtId="0" fontId="19" fillId="9" borderId="30" xfId="0" applyFont="1" applyFill="1" applyBorder="1"/>
    <xf numFmtId="0" fontId="0" fillId="0" borderId="30" xfId="0" applyFont="1" applyBorder="1" applyAlignment="1">
      <alignment horizontal="center"/>
    </xf>
    <xf numFmtId="0" fontId="0" fillId="0" borderId="30" xfId="0" applyFont="1" applyBorder="1" applyAlignment="1"/>
    <xf numFmtId="0" fontId="8" fillId="3" borderId="3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9" fillId="0" borderId="27" xfId="0" applyFont="1" applyBorder="1"/>
    <xf numFmtId="0" fontId="9" fillId="3" borderId="30" xfId="0" applyFont="1" applyFill="1" applyBorder="1" applyAlignment="1">
      <alignment horizontal="center" vertical="center" wrapText="1"/>
    </xf>
    <xf numFmtId="0" fontId="20" fillId="0" borderId="30" xfId="0" applyFont="1" applyBorder="1"/>
    <xf numFmtId="0" fontId="4" fillId="2" borderId="29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5" fillId="0" borderId="24" xfId="0" applyFont="1" applyBorder="1" applyAlignment="1">
      <alignment horizontal="center" vertical="top"/>
    </xf>
    <xf numFmtId="0" fontId="0" fillId="0" borderId="0" xfId="0" applyFont="1" applyAlignment="1"/>
    <xf numFmtId="0" fontId="4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4" fillId="2" borderId="30" xfId="0" applyFont="1" applyFill="1" applyBorder="1" applyAlignment="1">
      <alignment horizontal="center" vertical="center" wrapText="1"/>
    </xf>
    <xf numFmtId="1" fontId="9" fillId="4" borderId="30" xfId="0" applyNumberFormat="1" applyFont="1" applyFill="1" applyBorder="1" applyAlignment="1">
      <alignment horizontal="center" wrapText="1"/>
    </xf>
    <xf numFmtId="2" fontId="9" fillId="4" borderId="31" xfId="0" applyNumberFormat="1" applyFont="1" applyFill="1" applyBorder="1" applyAlignment="1">
      <alignment horizontal="center" vertical="center" wrapText="1"/>
    </xf>
    <xf numFmtId="2" fontId="9" fillId="4" borderId="32" xfId="0" applyNumberFormat="1" applyFont="1" applyFill="1" applyBorder="1" applyAlignment="1">
      <alignment horizontal="center" vertical="center" wrapText="1"/>
    </xf>
    <xf numFmtId="0" fontId="20" fillId="6" borderId="31" xfId="0" applyFont="1" applyFill="1" applyBorder="1" applyAlignment="1">
      <alignment horizontal="center"/>
    </xf>
    <xf numFmtId="0" fontId="20" fillId="6" borderId="32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 vertical="center" wrapText="1"/>
    </xf>
    <xf numFmtId="0" fontId="6" fillId="10" borderId="30" xfId="0" applyFont="1" applyFill="1" applyBorder="1" applyAlignment="1">
      <alignment horizontal="center"/>
    </xf>
    <xf numFmtId="0" fontId="19" fillId="11" borderId="30" xfId="0" applyFont="1" applyFill="1" applyBorder="1"/>
    <xf numFmtId="0" fontId="6" fillId="2" borderId="24" xfId="0" applyFont="1" applyFill="1" applyBorder="1" applyAlignment="1">
      <alignment horizontal="center" vertical="center" wrapText="1"/>
    </xf>
    <xf numFmtId="0" fontId="19" fillId="0" borderId="24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19" fillId="0" borderId="5" xfId="0" applyFont="1" applyBorder="1"/>
    <xf numFmtId="0" fontId="9" fillId="3" borderId="30" xfId="0" applyFont="1" applyFill="1" applyBorder="1" applyAlignment="1">
      <alignment horizontal="center" wrapText="1"/>
    </xf>
    <xf numFmtId="0" fontId="19" fillId="0" borderId="29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9" fillId="0" borderId="2" xfId="0" applyFont="1" applyBorder="1"/>
    <xf numFmtId="0" fontId="3" fillId="3" borderId="24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19" fillId="6" borderId="30" xfId="0" applyFont="1" applyFill="1" applyBorder="1"/>
    <xf numFmtId="0" fontId="6" fillId="0" borderId="30" xfId="0" applyFont="1" applyBorder="1" applyAlignment="1">
      <alignment horizontal="center" wrapText="1"/>
    </xf>
    <xf numFmtId="0" fontId="6" fillId="3" borderId="30" xfId="0" applyFont="1" applyFill="1" applyBorder="1" applyAlignment="1">
      <alignment horizontal="center" wrapText="1"/>
    </xf>
    <xf numFmtId="0" fontId="18" fillId="7" borderId="30" xfId="0" applyFont="1" applyFill="1" applyBorder="1" applyAlignment="1">
      <alignment horizontal="center" vertical="center" wrapText="1"/>
    </xf>
    <xf numFmtId="2" fontId="6" fillId="7" borderId="30" xfId="0" applyNumberFormat="1" applyFont="1" applyFill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2" borderId="30" xfId="0" applyNumberFormat="1" applyFont="1" applyFill="1" applyBorder="1" applyAlignment="1">
      <alignment horizontal="center" wrapText="1"/>
    </xf>
    <xf numFmtId="1" fontId="19" fillId="0" borderId="30" xfId="0" applyNumberFormat="1" applyFont="1" applyBorder="1"/>
    <xf numFmtId="2" fontId="6" fillId="12" borderId="30" xfId="0" applyNumberFormat="1" applyFont="1" applyFill="1" applyBorder="1" applyAlignment="1">
      <alignment horizontal="center" vertical="center" wrapText="1"/>
    </xf>
    <xf numFmtId="1" fontId="6" fillId="12" borderId="30" xfId="0" applyNumberFormat="1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9" fillId="12" borderId="30" xfId="0" applyFont="1" applyFill="1" applyBorder="1" applyAlignment="1">
      <alignment horizontal="center" vertical="center" wrapText="1"/>
    </xf>
    <xf numFmtId="0" fontId="18" fillId="11" borderId="30" xfId="0" applyFont="1" applyFill="1" applyBorder="1"/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0" fillId="11" borderId="30" xfId="0" applyFont="1" applyFill="1" applyBorder="1" applyAlignment="1">
      <alignment horizontal="center"/>
    </xf>
    <xf numFmtId="2" fontId="6" fillId="13" borderId="30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2" fillId="0" borderId="5" xfId="0" applyFont="1" applyBorder="1"/>
    <xf numFmtId="0" fontId="2" fillId="0" borderId="29" xfId="0" applyFont="1" applyBorder="1"/>
    <xf numFmtId="0" fontId="2" fillId="0" borderId="27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4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2" fillId="0" borderId="14" xfId="0" applyFont="1" applyBorder="1"/>
    <xf numFmtId="0" fontId="9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2" fontId="10" fillId="4" borderId="8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16" xfId="0" applyFont="1" applyBorder="1"/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2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8" fillId="4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7" fillId="2" borderId="15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0" borderId="6" xfId="0" applyFont="1" applyBorder="1"/>
    <xf numFmtId="9" fontId="0" fillId="2" borderId="8" xfId="0" applyNumberFormat="1" applyFont="1" applyFill="1" applyBorder="1" applyAlignment="1">
      <alignment horizontal="center" vertical="center" wrapText="1"/>
    </xf>
    <xf numFmtId="2" fontId="10" fillId="4" borderId="18" xfId="0" applyNumberFormat="1" applyFont="1" applyFill="1" applyBorder="1" applyAlignment="1">
      <alignment horizontal="center" vertical="center" wrapText="1"/>
    </xf>
    <xf numFmtId="9" fontId="7" fillId="2" borderId="8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0" fillId="0" borderId="0" xfId="0" applyFont="1" applyAlignment="1">
      <alignment horizontal="center"/>
    </xf>
    <xf numFmtId="0" fontId="2" fillId="0" borderId="28" xfId="0" applyFont="1" applyBorder="1"/>
    <xf numFmtId="0" fontId="13" fillId="3" borderId="8" xfId="0" applyFont="1" applyFill="1" applyBorder="1" applyAlignment="1">
      <alignment horizontal="center" vertical="center" wrapText="1"/>
    </xf>
    <xf numFmtId="9" fontId="0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/>
    </xf>
    <xf numFmtId="0" fontId="2" fillId="0" borderId="13" xfId="0" applyFont="1" applyBorder="1"/>
    <xf numFmtId="0" fontId="0" fillId="2" borderId="8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wrapText="1"/>
    </xf>
    <xf numFmtId="2" fontId="10" fillId="3" borderId="20" xfId="0" applyNumberFormat="1" applyFont="1" applyFill="1" applyBorder="1" applyAlignment="1">
      <alignment horizontal="center" vertical="center" wrapText="1"/>
    </xf>
    <xf numFmtId="1" fontId="10" fillId="4" borderId="8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9" fillId="2" borderId="8" xfId="0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2" fontId="0" fillId="2" borderId="8" xfId="0" applyNumberFormat="1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2" fontId="15" fillId="2" borderId="8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2" fontId="10" fillId="2" borderId="11" xfId="0" applyNumberFormat="1" applyFont="1" applyFill="1" applyBorder="1" applyAlignment="1">
      <alignment horizontal="center" wrapText="1"/>
    </xf>
    <xf numFmtId="2" fontId="0" fillId="3" borderId="8" xfId="0" applyNumberFormat="1" applyFont="1" applyFill="1" applyBorder="1" applyAlignment="1">
      <alignment horizontal="center" wrapText="1"/>
    </xf>
    <xf numFmtId="2" fontId="0" fillId="2" borderId="8" xfId="0" applyNumberFormat="1" applyFont="1" applyFill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6" fillId="5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2" fontId="13" fillId="3" borderId="8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552450</xdr:colOff>
      <xdr:row>29</xdr:row>
      <xdr:rowOff>9525</xdr:rowOff>
    </xdr:from>
    <xdr:to>
      <xdr:col>20</xdr:col>
      <xdr:colOff>895350</xdr:colOff>
      <xdr:row>36</xdr:row>
      <xdr:rowOff>57150</xdr:rowOff>
    </xdr:to>
    <xdr:pic>
      <xdr:nvPicPr>
        <xdr:cNvPr id="1030" name="Picture 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5895975"/>
          <a:ext cx="95250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16</xdr:col>
      <xdr:colOff>9525</xdr:colOff>
      <xdr:row>27</xdr:row>
      <xdr:rowOff>180974</xdr:rowOff>
    </xdr:from>
    <xdr:to>
      <xdr:col>19</xdr:col>
      <xdr:colOff>514350</xdr:colOff>
      <xdr:row>37</xdr:row>
      <xdr:rowOff>171450</xdr:rowOff>
    </xdr:to>
    <xdr:sp macro="" textlink="">
      <xdr:nvSpPr>
        <xdr:cNvPr id="4" name="TextBox 3"/>
        <xdr:cNvSpPr txBox="1"/>
      </xdr:nvSpPr>
      <xdr:spPr>
        <a:xfrm>
          <a:off x="9772650" y="5686424"/>
          <a:ext cx="2114550" cy="1895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Total Community Service and Philanthropy Events: 11</a:t>
          </a:r>
          <a:endParaRPr lang="en-US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Total Social Events Registered: 58</a:t>
          </a:r>
          <a:endParaRPr lang="en-US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Total Academic Events: 4</a:t>
          </a:r>
          <a:br>
            <a:rPr lang="en-US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lang="en-US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Average sorority chapter size: </a:t>
          </a:r>
          <a:r>
            <a:rPr lang="en-US" sz="10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26</a:t>
          </a:r>
          <a:endParaRPr lang="en-US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Average Fraternity chapter size</a:t>
          </a:r>
          <a:r>
            <a:rPr lang="en-US" sz="10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13</a:t>
          </a:r>
        </a:p>
        <a:p>
          <a:pPr rtl="0"/>
          <a:r>
            <a:rPr lang="en-US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All Greek Community </a:t>
          </a:r>
          <a:r>
            <a:rPr lang="en-US" sz="10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6.6%</a:t>
          </a:r>
          <a:endParaRPr lang="en-US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0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22.6% </a:t>
          </a:r>
          <a:r>
            <a:rPr lang="en-US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of members of fraternities and sororities performed above 3.50 GPA </a:t>
          </a:r>
          <a:endParaRPr lang="en-US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17.5%</a:t>
          </a:r>
          <a:r>
            <a:rPr lang="en-US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of members of fraternities and sororities performed below 2.00 GPA 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7"/>
  <sheetViews>
    <sheetView tabSelected="1" view="pageBreakPreview" topLeftCell="A4" zoomScale="110" zoomScaleNormal="100" zoomScaleSheetLayoutView="110" workbookViewId="0">
      <selection activeCell="H20" sqref="H20:I20"/>
    </sheetView>
  </sheetViews>
  <sheetFormatPr defaultColWidth="14.42578125" defaultRowHeight="15" customHeight="1"/>
  <cols>
    <col min="1" max="1" width="9.140625" customWidth="1"/>
    <col min="2" max="2" width="10.28515625" customWidth="1"/>
    <col min="3" max="3" width="12.7109375" customWidth="1"/>
    <col min="4" max="4" width="11.7109375" customWidth="1"/>
    <col min="5" max="5" width="9.140625" customWidth="1"/>
    <col min="6" max="6" width="12.140625" customWidth="1"/>
    <col min="7" max="7" width="3.42578125" customWidth="1"/>
    <col min="8" max="8" width="13.140625" customWidth="1"/>
    <col min="9" max="9" width="9.28515625" customWidth="1"/>
    <col min="10" max="12" width="9.140625" customWidth="1"/>
    <col min="13" max="13" width="4.140625" customWidth="1"/>
    <col min="14" max="14" width="9.140625" customWidth="1"/>
    <col min="15" max="15" width="5.5703125" customWidth="1"/>
    <col min="16" max="16" width="9.140625" customWidth="1"/>
    <col min="17" max="17" width="5.85546875" customWidth="1"/>
    <col min="18" max="20" width="9.140625" customWidth="1"/>
    <col min="21" max="21" width="14.42578125" customWidth="1"/>
    <col min="22" max="27" width="9.140625" customWidth="1"/>
  </cols>
  <sheetData>
    <row r="1" spans="1:27" ht="18.75" customHeight="1">
      <c r="A1" s="139" t="s">
        <v>76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"/>
      <c r="W1" s="1"/>
      <c r="X1" s="1"/>
      <c r="Y1" s="1"/>
      <c r="Z1" s="1"/>
      <c r="AA1" s="1"/>
    </row>
    <row r="2" spans="1:27" ht="15" customHeight="1">
      <c r="A2" s="141" t="s">
        <v>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"/>
      <c r="W2" s="1"/>
      <c r="X2" s="1"/>
      <c r="Y2" s="1"/>
      <c r="Z2" s="1"/>
      <c r="AA2" s="1"/>
    </row>
    <row r="3" spans="1:27" ht="21">
      <c r="A3" s="60" t="s">
        <v>3</v>
      </c>
      <c r="B3" s="124" t="s">
        <v>4</v>
      </c>
      <c r="C3" s="98"/>
      <c r="D3" s="60" t="s">
        <v>5</v>
      </c>
      <c r="E3" s="124" t="s">
        <v>6</v>
      </c>
      <c r="F3" s="98"/>
      <c r="G3" s="98"/>
      <c r="H3" s="124" t="s">
        <v>7</v>
      </c>
      <c r="I3" s="98"/>
      <c r="J3" s="60" t="s">
        <v>8</v>
      </c>
      <c r="K3" s="124" t="s">
        <v>9</v>
      </c>
      <c r="L3" s="98"/>
      <c r="M3" s="98"/>
      <c r="N3" s="124" t="s">
        <v>10</v>
      </c>
      <c r="O3" s="98"/>
      <c r="P3" s="124" t="s">
        <v>11</v>
      </c>
      <c r="Q3" s="98"/>
      <c r="R3" s="122" t="s">
        <v>77</v>
      </c>
      <c r="S3" s="123"/>
      <c r="T3" s="124" t="s">
        <v>78</v>
      </c>
      <c r="U3" s="98"/>
      <c r="V3" s="120"/>
      <c r="W3" s="121"/>
      <c r="X3" s="121"/>
      <c r="Y3" s="121"/>
      <c r="Z3" s="121"/>
      <c r="AA3" s="3"/>
    </row>
    <row r="4" spans="1:27">
      <c r="A4" s="61">
        <v>1</v>
      </c>
      <c r="B4" s="84" t="s">
        <v>17</v>
      </c>
      <c r="C4" s="85"/>
      <c r="D4" s="61">
        <v>4</v>
      </c>
      <c r="E4" s="84">
        <v>3.26</v>
      </c>
      <c r="F4" s="85"/>
      <c r="G4" s="85"/>
      <c r="H4" s="84">
        <v>3.3</v>
      </c>
      <c r="I4" s="85"/>
      <c r="J4" s="62"/>
      <c r="K4" s="88"/>
      <c r="L4" s="89"/>
      <c r="M4" s="89"/>
      <c r="N4" s="84">
        <v>2</v>
      </c>
      <c r="O4" s="85"/>
      <c r="P4" s="84">
        <v>0</v>
      </c>
      <c r="Q4" s="85"/>
      <c r="R4" s="119">
        <v>3.25</v>
      </c>
      <c r="S4" s="108"/>
      <c r="T4" s="96">
        <v>1</v>
      </c>
      <c r="U4" s="108"/>
      <c r="V4" s="56"/>
      <c r="W4" s="8"/>
      <c r="X4" s="9"/>
      <c r="Y4" s="9"/>
      <c r="Z4" s="9"/>
      <c r="AA4" s="9"/>
    </row>
    <row r="5" spans="1:27" ht="15.75">
      <c r="A5" s="61">
        <v>2</v>
      </c>
      <c r="B5" s="84" t="s">
        <v>16</v>
      </c>
      <c r="C5" s="85"/>
      <c r="D5" s="61">
        <v>5</v>
      </c>
      <c r="E5" s="84">
        <v>3.18</v>
      </c>
      <c r="F5" s="85"/>
      <c r="G5" s="85"/>
      <c r="H5" s="84">
        <v>3.21</v>
      </c>
      <c r="I5" s="85"/>
      <c r="J5" s="62"/>
      <c r="K5" s="90"/>
      <c r="L5" s="89"/>
      <c r="M5" s="89"/>
      <c r="N5" s="84">
        <v>1</v>
      </c>
      <c r="O5" s="85"/>
      <c r="P5" s="84">
        <v>0</v>
      </c>
      <c r="Q5" s="85"/>
      <c r="R5" s="96">
        <v>3.19</v>
      </c>
      <c r="S5" s="96"/>
      <c r="T5" s="96">
        <v>2</v>
      </c>
      <c r="U5" s="108"/>
      <c r="V5" s="58"/>
      <c r="W5" s="12"/>
    </row>
    <row r="6" spans="1:27" s="54" customFormat="1" ht="15.75">
      <c r="A6" s="63"/>
      <c r="B6" s="91" t="s">
        <v>32</v>
      </c>
      <c r="C6" s="85"/>
      <c r="D6" s="83">
        <v>2782</v>
      </c>
      <c r="E6" s="92">
        <v>2.98</v>
      </c>
      <c r="F6" s="93"/>
      <c r="G6" s="93"/>
      <c r="H6" s="91">
        <v>3.12</v>
      </c>
      <c r="I6" s="87"/>
      <c r="J6" s="64"/>
      <c r="K6" s="137"/>
      <c r="L6" s="87"/>
      <c r="M6" s="87"/>
      <c r="N6" s="91">
        <v>792</v>
      </c>
      <c r="O6" s="87"/>
      <c r="P6" s="91">
        <v>182</v>
      </c>
      <c r="Q6" s="87"/>
      <c r="R6" s="116"/>
      <c r="S6" s="117"/>
      <c r="T6" s="116"/>
      <c r="U6" s="117"/>
      <c r="V6" s="58"/>
      <c r="W6" s="12"/>
    </row>
    <row r="7" spans="1:27" s="54" customFormat="1">
      <c r="A7" s="61">
        <v>3</v>
      </c>
      <c r="B7" s="84" t="s">
        <v>21</v>
      </c>
      <c r="C7" s="84"/>
      <c r="D7" s="61">
        <v>46</v>
      </c>
      <c r="E7" s="84">
        <v>2.97</v>
      </c>
      <c r="F7" s="84"/>
      <c r="G7" s="84"/>
      <c r="H7" s="84">
        <v>3.11</v>
      </c>
      <c r="I7" s="84"/>
      <c r="J7" s="61">
        <v>20</v>
      </c>
      <c r="K7" s="84">
        <v>2.67</v>
      </c>
      <c r="L7" s="84"/>
      <c r="M7" s="84"/>
      <c r="N7" s="84">
        <v>13</v>
      </c>
      <c r="O7" s="84"/>
      <c r="P7" s="84">
        <v>4</v>
      </c>
      <c r="Q7" s="84"/>
      <c r="R7" s="119">
        <v>3.14</v>
      </c>
      <c r="S7" s="119"/>
      <c r="T7" s="96">
        <v>3</v>
      </c>
      <c r="U7" s="96"/>
      <c r="V7" s="56"/>
    </row>
    <row r="8" spans="1:27">
      <c r="A8" s="61">
        <v>4</v>
      </c>
      <c r="B8" s="84" t="s">
        <v>36</v>
      </c>
      <c r="C8" s="85"/>
      <c r="D8" s="61">
        <v>30</v>
      </c>
      <c r="E8" s="84">
        <v>2.8570000000000002</v>
      </c>
      <c r="F8" s="85"/>
      <c r="G8" s="85"/>
      <c r="H8" s="84">
        <v>3.07</v>
      </c>
      <c r="I8" s="85"/>
      <c r="J8" s="62"/>
      <c r="K8" s="90"/>
      <c r="L8" s="89"/>
      <c r="M8" s="89"/>
      <c r="N8" s="84">
        <v>6</v>
      </c>
      <c r="O8" s="85"/>
      <c r="P8" s="84">
        <v>3</v>
      </c>
      <c r="Q8" s="85"/>
      <c r="R8" s="119">
        <v>2.88</v>
      </c>
      <c r="S8" s="108"/>
      <c r="T8" s="96">
        <v>5</v>
      </c>
      <c r="U8" s="108"/>
      <c r="V8" s="56"/>
      <c r="W8" s="8"/>
      <c r="X8" s="9"/>
      <c r="Y8" s="9"/>
      <c r="Z8" s="9"/>
      <c r="AA8" s="9"/>
    </row>
    <row r="9" spans="1:27">
      <c r="A9" s="63"/>
      <c r="B9" s="91" t="s">
        <v>31</v>
      </c>
      <c r="C9" s="85"/>
      <c r="D9" s="63">
        <v>210</v>
      </c>
      <c r="E9" s="86">
        <v>2.82</v>
      </c>
      <c r="F9" s="87"/>
      <c r="G9" s="87"/>
      <c r="H9" s="86">
        <v>3.09</v>
      </c>
      <c r="I9" s="87"/>
      <c r="J9" s="63">
        <v>75</v>
      </c>
      <c r="K9" s="86">
        <v>2.98</v>
      </c>
      <c r="L9" s="87"/>
      <c r="M9" s="87"/>
      <c r="N9" s="125">
        <v>56</v>
      </c>
      <c r="O9" s="87"/>
      <c r="P9" s="125">
        <v>40</v>
      </c>
      <c r="Q9" s="87"/>
      <c r="R9" s="126">
        <v>2.95</v>
      </c>
      <c r="S9" s="127"/>
      <c r="T9" s="128"/>
      <c r="U9" s="129"/>
      <c r="V9" s="59"/>
      <c r="W9" s="24"/>
      <c r="X9" s="25"/>
      <c r="Y9" s="25"/>
      <c r="Z9" s="25"/>
      <c r="AA9" s="25"/>
    </row>
    <row r="10" spans="1:27">
      <c r="A10" s="61">
        <v>5</v>
      </c>
      <c r="B10" s="84" t="s">
        <v>24</v>
      </c>
      <c r="C10" s="85"/>
      <c r="D10" s="61">
        <v>37</v>
      </c>
      <c r="E10" s="84">
        <v>2.82</v>
      </c>
      <c r="F10" s="85"/>
      <c r="G10" s="85"/>
      <c r="H10" s="84">
        <v>3.15</v>
      </c>
      <c r="I10" s="85"/>
      <c r="J10" s="61">
        <v>12</v>
      </c>
      <c r="K10" s="84">
        <v>3.54</v>
      </c>
      <c r="L10" s="85"/>
      <c r="M10" s="85"/>
      <c r="N10" s="84">
        <v>8</v>
      </c>
      <c r="O10" s="85"/>
      <c r="P10" s="84">
        <v>8</v>
      </c>
      <c r="Q10" s="85"/>
      <c r="R10" s="119">
        <v>2.99</v>
      </c>
      <c r="S10" s="108"/>
      <c r="T10" s="96">
        <v>4</v>
      </c>
      <c r="U10" s="108"/>
      <c r="V10" s="56"/>
      <c r="W10" s="27"/>
      <c r="X10" s="1"/>
    </row>
    <row r="11" spans="1:27">
      <c r="A11" s="57">
        <v>6</v>
      </c>
      <c r="B11" s="84" t="s">
        <v>33</v>
      </c>
      <c r="C11" s="85"/>
      <c r="D11" s="61">
        <v>37</v>
      </c>
      <c r="E11" s="84">
        <v>2.82</v>
      </c>
      <c r="F11" s="85"/>
      <c r="G11" s="85"/>
      <c r="H11" s="84">
        <v>3.13</v>
      </c>
      <c r="I11" s="85"/>
      <c r="J11" s="61">
        <v>29</v>
      </c>
      <c r="K11" s="84">
        <v>2.82</v>
      </c>
      <c r="L11" s="85"/>
      <c r="M11" s="85"/>
      <c r="N11" s="84">
        <v>4</v>
      </c>
      <c r="O11" s="85"/>
      <c r="P11" s="84">
        <v>4</v>
      </c>
      <c r="Q11" s="85"/>
      <c r="R11" s="119">
        <v>2.83</v>
      </c>
      <c r="S11" s="108"/>
      <c r="T11" s="96">
        <v>7</v>
      </c>
      <c r="U11" s="108"/>
      <c r="V11" s="56"/>
    </row>
    <row r="12" spans="1:27" ht="15.75" customHeight="1">
      <c r="A12" s="57">
        <v>7</v>
      </c>
      <c r="B12" s="84" t="s">
        <v>29</v>
      </c>
      <c r="C12" s="85"/>
      <c r="D12" s="61">
        <v>46</v>
      </c>
      <c r="E12" s="84">
        <v>2.88</v>
      </c>
      <c r="F12" s="85"/>
      <c r="G12" s="85"/>
      <c r="H12" s="84">
        <v>3.11</v>
      </c>
      <c r="I12" s="85"/>
      <c r="J12" s="61">
        <v>12</v>
      </c>
      <c r="K12" s="84">
        <v>3.23</v>
      </c>
      <c r="L12" s="85"/>
      <c r="M12" s="85"/>
      <c r="N12" s="84">
        <v>17</v>
      </c>
      <c r="O12" s="85"/>
      <c r="P12" s="84">
        <v>9</v>
      </c>
      <c r="Q12" s="85"/>
      <c r="R12" s="119">
        <v>2.88</v>
      </c>
      <c r="S12" s="108"/>
      <c r="T12" s="96">
        <v>6</v>
      </c>
      <c r="U12" s="108"/>
      <c r="V12" s="56"/>
    </row>
    <row r="13" spans="1:27">
      <c r="A13" s="61">
        <v>8</v>
      </c>
      <c r="B13" s="84" t="s">
        <v>39</v>
      </c>
      <c r="C13" s="85"/>
      <c r="D13" s="61">
        <v>5</v>
      </c>
      <c r="E13" s="84">
        <v>2.13</v>
      </c>
      <c r="F13" s="85"/>
      <c r="G13" s="85"/>
      <c r="H13" s="84">
        <v>2.6</v>
      </c>
      <c r="I13" s="85"/>
      <c r="J13" s="61">
        <v>2</v>
      </c>
      <c r="K13" s="90">
        <v>2.91</v>
      </c>
      <c r="L13" s="89"/>
      <c r="M13" s="89"/>
      <c r="N13" s="84">
        <v>1</v>
      </c>
      <c r="O13" s="85"/>
      <c r="P13" s="84">
        <v>3</v>
      </c>
      <c r="Q13" s="85"/>
      <c r="R13" s="119">
        <v>2.4</v>
      </c>
      <c r="S13" s="108"/>
      <c r="T13" s="96">
        <v>8</v>
      </c>
      <c r="U13" s="108"/>
      <c r="V13" s="56"/>
      <c r="W13" s="8"/>
    </row>
    <row r="14" spans="1:27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"/>
      <c r="W14" s="8"/>
      <c r="X14" s="9"/>
      <c r="Y14" s="9"/>
      <c r="Z14" s="9"/>
      <c r="AA14" s="9"/>
    </row>
    <row r="15" spans="1:27">
      <c r="A15" s="135" t="s">
        <v>42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"/>
      <c r="W15" s="8"/>
      <c r="X15" s="9"/>
      <c r="Y15" s="9"/>
      <c r="Z15" s="9"/>
      <c r="AA15" s="9"/>
    </row>
    <row r="16" spans="1:27" ht="21">
      <c r="A16" s="65" t="s">
        <v>3</v>
      </c>
      <c r="B16" s="114" t="s">
        <v>4</v>
      </c>
      <c r="C16" s="115"/>
      <c r="D16" s="65" t="s">
        <v>5</v>
      </c>
      <c r="E16" s="114" t="s">
        <v>6</v>
      </c>
      <c r="F16" s="138"/>
      <c r="G16" s="115"/>
      <c r="H16" s="114" t="s">
        <v>7</v>
      </c>
      <c r="I16" s="115"/>
      <c r="J16" s="65" t="s">
        <v>8</v>
      </c>
      <c r="K16" s="114" t="s">
        <v>9</v>
      </c>
      <c r="L16" s="138"/>
      <c r="M16" s="138"/>
      <c r="N16" s="118" t="s">
        <v>10</v>
      </c>
      <c r="O16" s="138"/>
      <c r="P16" s="118" t="s">
        <v>11</v>
      </c>
      <c r="Q16" s="115"/>
      <c r="R16" s="114" t="s">
        <v>79</v>
      </c>
      <c r="S16" s="115"/>
      <c r="T16" s="114" t="s">
        <v>81</v>
      </c>
      <c r="U16" s="115"/>
      <c r="V16" s="1"/>
      <c r="W16" s="1"/>
    </row>
    <row r="17" spans="1:27" ht="15.75" customHeight="1">
      <c r="A17" s="66"/>
      <c r="B17" s="107" t="s">
        <v>48</v>
      </c>
      <c r="C17" s="108"/>
      <c r="D17" s="67">
        <v>1772</v>
      </c>
      <c r="E17" s="131">
        <v>2.77</v>
      </c>
      <c r="F17" s="132"/>
      <c r="G17" s="132"/>
      <c r="H17" s="130">
        <v>2.96</v>
      </c>
      <c r="I17" s="98"/>
      <c r="J17" s="68"/>
      <c r="K17" s="113"/>
      <c r="L17" s="98"/>
      <c r="M17" s="98"/>
      <c r="N17" s="107">
        <v>380</v>
      </c>
      <c r="O17" s="98"/>
      <c r="P17" s="107">
        <v>207</v>
      </c>
      <c r="Q17" s="98"/>
      <c r="R17" s="113"/>
      <c r="S17" s="98"/>
      <c r="T17" s="113"/>
      <c r="U17" s="98"/>
      <c r="V17" s="32"/>
    </row>
    <row r="18" spans="1:27" ht="15" customHeight="1">
      <c r="A18" s="69">
        <v>1</v>
      </c>
      <c r="B18" s="96" t="s">
        <v>49</v>
      </c>
      <c r="C18" s="108"/>
      <c r="D18" s="70">
        <v>34</v>
      </c>
      <c r="E18" s="96">
        <v>2.67</v>
      </c>
      <c r="F18" s="98"/>
      <c r="G18" s="98"/>
      <c r="H18" s="96">
        <v>2.8</v>
      </c>
      <c r="I18" s="98"/>
      <c r="J18" s="70">
        <v>7</v>
      </c>
      <c r="K18" s="144">
        <v>2.0699999999999998</v>
      </c>
      <c r="L18" s="98"/>
      <c r="M18" s="98"/>
      <c r="N18" s="96">
        <v>9</v>
      </c>
      <c r="O18" s="98"/>
      <c r="P18" s="96">
        <v>8</v>
      </c>
      <c r="Q18" s="98"/>
      <c r="R18" s="106">
        <v>2.72</v>
      </c>
      <c r="S18" s="98"/>
      <c r="T18" s="96">
        <v>4</v>
      </c>
      <c r="U18" s="98"/>
      <c r="V18" s="1"/>
      <c r="W18" s="1"/>
      <c r="X18" s="25"/>
      <c r="Y18" s="9"/>
      <c r="Z18" s="9"/>
      <c r="AA18" s="9"/>
    </row>
    <row r="19" spans="1:27" ht="15" customHeight="1">
      <c r="A19" s="69">
        <v>2</v>
      </c>
      <c r="B19" s="96" t="s">
        <v>46</v>
      </c>
      <c r="C19" s="108"/>
      <c r="D19" s="70">
        <v>28</v>
      </c>
      <c r="E19" s="96">
        <v>2.59</v>
      </c>
      <c r="F19" s="98"/>
      <c r="G19" s="98"/>
      <c r="H19" s="96">
        <v>2.83</v>
      </c>
      <c r="I19" s="98"/>
      <c r="J19" s="71">
        <v>7</v>
      </c>
      <c r="K19" s="109">
        <v>2.9809999999999999</v>
      </c>
      <c r="L19" s="110"/>
      <c r="M19" s="110"/>
      <c r="N19" s="96">
        <v>3</v>
      </c>
      <c r="O19" s="98"/>
      <c r="P19" s="96">
        <v>5</v>
      </c>
      <c r="Q19" s="98"/>
      <c r="R19" s="106">
        <v>2.83</v>
      </c>
      <c r="S19" s="98"/>
      <c r="T19" s="96">
        <v>2</v>
      </c>
      <c r="U19" s="98"/>
      <c r="V19" s="35"/>
      <c r="W19" s="35"/>
      <c r="X19" s="9"/>
      <c r="Y19" s="36"/>
      <c r="Z19" s="36"/>
      <c r="AA19" s="36"/>
    </row>
    <row r="20" spans="1:27">
      <c r="A20" s="69">
        <v>3</v>
      </c>
      <c r="B20" s="96" t="s">
        <v>54</v>
      </c>
      <c r="C20" s="108"/>
      <c r="D20" s="70">
        <v>11</v>
      </c>
      <c r="E20" s="96">
        <v>2.59</v>
      </c>
      <c r="F20" s="98"/>
      <c r="G20" s="98"/>
      <c r="H20" s="96">
        <v>2.92</v>
      </c>
      <c r="I20" s="98"/>
      <c r="J20" s="71">
        <v>2</v>
      </c>
      <c r="K20" s="142">
        <v>1.1299999999999999</v>
      </c>
      <c r="L20" s="143"/>
      <c r="M20" s="143"/>
      <c r="N20" s="96">
        <v>3</v>
      </c>
      <c r="O20" s="98"/>
      <c r="P20" s="96">
        <v>3</v>
      </c>
      <c r="Q20" s="98"/>
      <c r="R20" s="106">
        <v>2.2000000000000002</v>
      </c>
      <c r="S20" s="98"/>
      <c r="T20" s="96">
        <v>8</v>
      </c>
      <c r="U20" s="98"/>
      <c r="V20" s="23"/>
      <c r="W20" s="23"/>
    </row>
    <row r="21" spans="1:27" ht="15" customHeight="1">
      <c r="A21" s="69">
        <v>4</v>
      </c>
      <c r="B21" s="96" t="s">
        <v>45</v>
      </c>
      <c r="C21" s="108"/>
      <c r="D21" s="69">
        <v>15</v>
      </c>
      <c r="E21" s="100">
        <v>2.5</v>
      </c>
      <c r="F21" s="98"/>
      <c r="G21" s="98"/>
      <c r="H21" s="100">
        <v>2.89</v>
      </c>
      <c r="I21" s="98"/>
      <c r="J21" s="72">
        <v>3</v>
      </c>
      <c r="K21" s="109">
        <v>2.29</v>
      </c>
      <c r="L21" s="110"/>
      <c r="M21" s="110"/>
      <c r="N21" s="100">
        <v>2</v>
      </c>
      <c r="O21" s="98"/>
      <c r="P21" s="100">
        <v>4</v>
      </c>
      <c r="Q21" s="98"/>
      <c r="R21" s="106">
        <v>3.09</v>
      </c>
      <c r="S21" s="98"/>
      <c r="T21" s="100">
        <v>1</v>
      </c>
      <c r="U21" s="98"/>
      <c r="V21" s="1"/>
      <c r="W21" s="1"/>
      <c r="X21" s="1"/>
      <c r="Y21" s="9"/>
      <c r="Z21" s="9"/>
      <c r="AA21" s="9"/>
    </row>
    <row r="22" spans="1:27" ht="15" customHeight="1">
      <c r="A22" s="69">
        <v>5</v>
      </c>
      <c r="B22" s="96" t="s">
        <v>52</v>
      </c>
      <c r="C22" s="108"/>
      <c r="D22" s="69">
        <v>3</v>
      </c>
      <c r="E22" s="100">
        <v>2.4300000000000002</v>
      </c>
      <c r="F22" s="98"/>
      <c r="G22" s="98"/>
      <c r="H22" s="100">
        <v>2.94</v>
      </c>
      <c r="I22" s="98"/>
      <c r="J22" s="73"/>
      <c r="K22" s="153"/>
      <c r="L22" s="143"/>
      <c r="M22" s="143"/>
      <c r="N22" s="100">
        <v>0</v>
      </c>
      <c r="O22" s="98"/>
      <c r="P22" s="100">
        <v>0</v>
      </c>
      <c r="Q22" s="98"/>
      <c r="R22" s="106">
        <v>2.4500000000000002</v>
      </c>
      <c r="S22" s="98"/>
      <c r="T22" s="100">
        <v>6</v>
      </c>
      <c r="U22" s="98"/>
      <c r="V22" s="1"/>
      <c r="W22" s="1"/>
      <c r="X22" s="1"/>
      <c r="Y22" s="1"/>
      <c r="Z22" s="1"/>
      <c r="AA22" s="1"/>
    </row>
    <row r="23" spans="1:27" s="54" customFormat="1" ht="15" customHeight="1">
      <c r="A23" s="74"/>
      <c r="B23" s="154" t="s">
        <v>50</v>
      </c>
      <c r="C23" s="155"/>
      <c r="D23" s="75">
        <f>SUM(D18:D22,D24:D25)</f>
        <v>94</v>
      </c>
      <c r="E23" s="151">
        <f>AVERAGE(E18:G22,E24:G25)</f>
        <v>2.0585714285714287</v>
      </c>
      <c r="F23" s="132"/>
      <c r="G23" s="132"/>
      <c r="H23" s="151">
        <f>AVERAGE(H18:I22,H24:I25)</f>
        <v>2.7500000000000004</v>
      </c>
      <c r="I23" s="132"/>
      <c r="J23" s="76">
        <f>SUM(J18:J21)</f>
        <v>19</v>
      </c>
      <c r="K23" s="151">
        <f>AVERAGE(K18:M21)</f>
        <v>2.11775</v>
      </c>
      <c r="L23" s="132"/>
      <c r="M23" s="132"/>
      <c r="N23" s="152">
        <f>SUM(N18:O22)</f>
        <v>17</v>
      </c>
      <c r="O23" s="132"/>
      <c r="P23" s="152">
        <f>SUM(P18:Q22)</f>
        <v>20</v>
      </c>
      <c r="Q23" s="132"/>
      <c r="R23" s="159">
        <v>2.6</v>
      </c>
      <c r="S23" s="159"/>
      <c r="T23" s="158"/>
      <c r="U23" s="158"/>
      <c r="V23" s="55"/>
      <c r="W23" s="55"/>
      <c r="X23" s="55"/>
      <c r="Y23" s="55"/>
      <c r="Z23" s="55"/>
      <c r="AA23" s="55"/>
    </row>
    <row r="24" spans="1:27" ht="15" customHeight="1">
      <c r="A24" s="69" t="s">
        <v>80</v>
      </c>
      <c r="B24" s="96" t="s">
        <v>53</v>
      </c>
      <c r="C24" s="108"/>
      <c r="D24" s="71">
        <v>2</v>
      </c>
      <c r="E24" s="142">
        <v>1.63</v>
      </c>
      <c r="F24" s="143"/>
      <c r="G24" s="143"/>
      <c r="H24" s="142">
        <v>2.52</v>
      </c>
      <c r="I24" s="143"/>
      <c r="J24" s="77">
        <v>0</v>
      </c>
      <c r="K24" s="142" t="s">
        <v>80</v>
      </c>
      <c r="L24" s="143"/>
      <c r="M24" s="143"/>
      <c r="N24" s="142" t="s">
        <v>80</v>
      </c>
      <c r="O24" s="143"/>
      <c r="P24" s="142">
        <v>1</v>
      </c>
      <c r="Q24" s="143"/>
      <c r="R24" s="106">
        <v>2.36</v>
      </c>
      <c r="S24" s="98"/>
      <c r="T24" s="96">
        <v>7</v>
      </c>
      <c r="U24" s="98"/>
      <c r="V24" s="1"/>
      <c r="W24" s="1"/>
      <c r="X24" s="1"/>
      <c r="Y24" s="1"/>
      <c r="Z24" s="1"/>
      <c r="AA24" s="1"/>
    </row>
    <row r="25" spans="1:27" ht="15" customHeight="1">
      <c r="A25" s="69" t="s">
        <v>80</v>
      </c>
      <c r="B25" s="96" t="s">
        <v>51</v>
      </c>
      <c r="C25" s="108"/>
      <c r="D25" s="70">
        <v>1</v>
      </c>
      <c r="E25" s="146">
        <v>0</v>
      </c>
      <c r="F25" s="143"/>
      <c r="G25" s="143"/>
      <c r="H25" s="146">
        <v>2.35</v>
      </c>
      <c r="I25" s="143"/>
      <c r="J25" s="78"/>
      <c r="K25" s="146"/>
      <c r="L25" s="143"/>
      <c r="M25" s="143"/>
      <c r="N25" s="146"/>
      <c r="O25" s="143"/>
      <c r="P25" s="146">
        <v>1</v>
      </c>
      <c r="Q25" s="143"/>
      <c r="R25" s="106">
        <v>2.57</v>
      </c>
      <c r="S25" s="98"/>
      <c r="T25" s="96">
        <v>5</v>
      </c>
      <c r="U25" s="98"/>
      <c r="V25" s="1"/>
    </row>
    <row r="26" spans="1:27" ht="15" customHeight="1">
      <c r="A26" s="160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"/>
      <c r="W26" s="1"/>
      <c r="X26" s="1"/>
      <c r="Y26" s="1"/>
      <c r="Z26" s="1"/>
      <c r="AA26" s="1"/>
    </row>
    <row r="27" spans="1:27" ht="15" customHeight="1">
      <c r="A27" s="135" t="s">
        <v>59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"/>
    </row>
    <row r="28" spans="1:27" ht="15" customHeight="1">
      <c r="A28" s="114" t="s">
        <v>60</v>
      </c>
      <c r="B28" s="163"/>
      <c r="C28" s="164"/>
      <c r="D28" s="65" t="s">
        <v>5</v>
      </c>
      <c r="E28" s="114" t="s">
        <v>6</v>
      </c>
      <c r="F28" s="163"/>
      <c r="G28" s="114" t="s">
        <v>7</v>
      </c>
      <c r="H28" s="164"/>
      <c r="I28" s="114" t="s">
        <v>8</v>
      </c>
      <c r="J28" s="164"/>
      <c r="K28" s="114" t="s">
        <v>9</v>
      </c>
      <c r="L28" s="164"/>
      <c r="M28" s="114" t="s">
        <v>10</v>
      </c>
      <c r="N28" s="164"/>
      <c r="O28" s="114" t="s">
        <v>11</v>
      </c>
      <c r="P28" s="164"/>
      <c r="Q28" s="156" t="s">
        <v>61</v>
      </c>
      <c r="R28" s="157"/>
      <c r="S28" s="157"/>
      <c r="T28" s="157"/>
      <c r="U28" s="157"/>
      <c r="V28" s="1"/>
      <c r="W28" s="1"/>
      <c r="X28" s="1"/>
      <c r="Y28" s="1"/>
      <c r="Z28" s="1"/>
      <c r="AA28" s="1"/>
    </row>
    <row r="29" spans="1:27" ht="15" customHeight="1">
      <c r="A29" s="96" t="s">
        <v>62</v>
      </c>
      <c r="B29" s="95"/>
      <c r="C29" s="95"/>
      <c r="D29" s="79">
        <f>D9</f>
        <v>210</v>
      </c>
      <c r="E29" s="102">
        <f>AVERAGE(E4:G5,E7:G8,E10:G13)</f>
        <v>2.8646249999999998</v>
      </c>
      <c r="F29" s="98"/>
      <c r="G29" s="102">
        <f>AVERAGE(H4:I5,H7:I8,H10:I13)</f>
        <v>3.085</v>
      </c>
      <c r="H29" s="98"/>
      <c r="I29" s="103">
        <f>SUM(J7,J10,J11,J12,J13)</f>
        <v>75</v>
      </c>
      <c r="J29" s="98"/>
      <c r="K29" s="104">
        <f>AVERAGE(K4:M13)</f>
        <v>3.0250000000000004</v>
      </c>
      <c r="L29" s="98"/>
      <c r="M29" s="103">
        <f>SUM(N4:O5,N7:O8,N10:O13)</f>
        <v>52</v>
      </c>
      <c r="N29" s="98"/>
      <c r="O29" s="103">
        <f>SUM(P4:Q5,P7:Q8,P10:Q13)</f>
        <v>31</v>
      </c>
      <c r="P29" s="98"/>
      <c r="Q29" s="111"/>
      <c r="R29" s="112"/>
      <c r="S29" s="112"/>
      <c r="T29" s="112"/>
      <c r="U29" s="112"/>
      <c r="V29" s="1"/>
      <c r="W29" s="1"/>
    </row>
    <row r="30" spans="1:27" ht="15" customHeight="1">
      <c r="A30" s="96" t="s">
        <v>63</v>
      </c>
      <c r="B30" s="95"/>
      <c r="C30" s="95"/>
      <c r="D30" s="69">
        <f>SUM(D18:D22,D24:D25)</f>
        <v>94</v>
      </c>
      <c r="E30" s="104">
        <f>AVERAGE(E18,E19,E20,E21,E22,E24,E25)</f>
        <v>2.0585714285714287</v>
      </c>
      <c r="F30" s="98"/>
      <c r="G30" s="104">
        <f>AVERAGE(H18:I22,H24:I25)</f>
        <v>2.7500000000000004</v>
      </c>
      <c r="H30" s="98"/>
      <c r="I30" s="100">
        <f>SUM(J18:J21)</f>
        <v>19</v>
      </c>
      <c r="J30" s="98"/>
      <c r="K30" s="102">
        <f>AVERAGE(K21,K18,K19,K21:M25)</f>
        <v>2.3497500000000002</v>
      </c>
      <c r="L30" s="98"/>
      <c r="M30" s="149">
        <f>SUM(N21,N19,N18,N22,N24,N20)</f>
        <v>17</v>
      </c>
      <c r="N30" s="150"/>
      <c r="O30" s="103">
        <f>SUM(P21,P19,P18,P22,P24:Q25,P20)</f>
        <v>22</v>
      </c>
      <c r="P30" s="98"/>
      <c r="Q30" s="95"/>
      <c r="R30" s="112"/>
      <c r="S30" s="112"/>
      <c r="T30" s="112"/>
      <c r="U30" s="112"/>
      <c r="V30" s="1"/>
      <c r="W30" s="1"/>
      <c r="X30" s="23"/>
      <c r="Y30" s="1"/>
      <c r="Z30" s="1"/>
      <c r="AA30" s="1"/>
    </row>
    <row r="31" spans="1:27" ht="15" customHeight="1">
      <c r="A31" s="101" t="s">
        <v>64</v>
      </c>
      <c r="B31" s="95"/>
      <c r="C31" s="95"/>
      <c r="D31" s="80">
        <f>SUM(D4:D5,D7:D8,D10:D13,D18:D22,D24:D25)</f>
        <v>304</v>
      </c>
      <c r="E31" s="102">
        <f>AVERAGE(E7:G8,E4:G5,E10:G13)</f>
        <v>2.8646249999999998</v>
      </c>
      <c r="F31" s="98"/>
      <c r="G31" s="102">
        <f>AVERAGE(H4:I5,H7:I8,H10:I13,H18:I22,H24:I25)</f>
        <v>2.928666666666667</v>
      </c>
      <c r="H31" s="98"/>
      <c r="I31" s="103">
        <f>SUM(I29:J30)</f>
        <v>94</v>
      </c>
      <c r="J31" s="98"/>
      <c r="K31" s="102">
        <f>AVERAGE(K29:K30)</f>
        <v>2.6873750000000003</v>
      </c>
      <c r="L31" s="98"/>
      <c r="M31" s="149">
        <f>SUM(M29:N30)</f>
        <v>69</v>
      </c>
      <c r="N31" s="150"/>
      <c r="O31" s="103">
        <f>SUM(O29:P30)</f>
        <v>53</v>
      </c>
      <c r="P31" s="98"/>
      <c r="Q31" s="95"/>
      <c r="R31" s="112"/>
      <c r="S31" s="112"/>
      <c r="T31" s="112"/>
      <c r="U31" s="112"/>
      <c r="V31" s="23"/>
      <c r="W31" s="23"/>
      <c r="X31" s="1"/>
      <c r="Y31" s="23"/>
      <c r="Z31" s="23"/>
      <c r="AA31" s="23"/>
    </row>
    <row r="32" spans="1:27" ht="15" customHeight="1">
      <c r="A32" s="96" t="s">
        <v>65</v>
      </c>
      <c r="B32" s="95"/>
      <c r="C32" s="95"/>
      <c r="D32" s="81">
        <f>SUM(D17,D6)</f>
        <v>4554</v>
      </c>
      <c r="E32" s="102">
        <f>AVERAGE(E17,E6)</f>
        <v>2.875</v>
      </c>
      <c r="F32" s="105"/>
      <c r="G32" s="102">
        <f>AVERAGE(H6,H17)</f>
        <v>3.04</v>
      </c>
      <c r="H32" s="98"/>
      <c r="I32" s="145"/>
      <c r="J32" s="98"/>
      <c r="K32" s="97"/>
      <c r="L32" s="98"/>
      <c r="M32" s="103">
        <f>SUM(N6,N17)</f>
        <v>1172</v>
      </c>
      <c r="N32" s="98"/>
      <c r="O32" s="103">
        <v>389</v>
      </c>
      <c r="P32" s="98"/>
      <c r="Q32" s="95"/>
      <c r="R32" s="112"/>
      <c r="S32" s="112"/>
      <c r="T32" s="112"/>
      <c r="U32" s="112"/>
      <c r="V32" s="1"/>
      <c r="W32" s="1"/>
      <c r="X32" s="23"/>
      <c r="Y32" s="1"/>
      <c r="Z32" s="1"/>
      <c r="AA32" s="1"/>
    </row>
    <row r="33" spans="1:27" ht="15" customHeight="1">
      <c r="A33" s="101" t="s">
        <v>66</v>
      </c>
      <c r="B33" s="95"/>
      <c r="C33" s="95"/>
      <c r="D33" s="82">
        <v>81</v>
      </c>
      <c r="E33" s="102">
        <f>AVERAGE(E18,E21,E19)</f>
        <v>2.5866666666666664</v>
      </c>
      <c r="F33" s="98"/>
      <c r="G33" s="102">
        <f>AVERAGE(H19,H21,H18)</f>
        <v>2.84</v>
      </c>
      <c r="H33" s="98"/>
      <c r="I33" s="103">
        <f>SUM(J18,J19,J21)</f>
        <v>17</v>
      </c>
      <c r="J33" s="98"/>
      <c r="K33" s="102">
        <f>AVERAGE(K18,K19,K21)</f>
        <v>2.4470000000000001</v>
      </c>
      <c r="L33" s="98"/>
      <c r="M33" s="103">
        <f>SUM(N18,N19,N21)</f>
        <v>14</v>
      </c>
      <c r="N33" s="98"/>
      <c r="O33" s="103">
        <f>SUM(P18,P21,P19)</f>
        <v>17</v>
      </c>
      <c r="P33" s="98"/>
      <c r="Q33" s="95"/>
      <c r="R33" s="112"/>
      <c r="S33" s="112"/>
      <c r="T33" s="112"/>
      <c r="U33" s="112"/>
      <c r="V33" s="23"/>
      <c r="W33" s="23"/>
      <c r="X33" s="23"/>
      <c r="Y33" s="23"/>
      <c r="Z33" s="23"/>
      <c r="AA33" s="23"/>
    </row>
    <row r="34" spans="1:27" ht="15" customHeight="1">
      <c r="A34" s="101" t="s">
        <v>67</v>
      </c>
      <c r="B34" s="95"/>
      <c r="C34" s="95"/>
      <c r="D34" s="82">
        <f>SUM(D7+D12+D10+D4)</f>
        <v>133</v>
      </c>
      <c r="E34" s="102">
        <f>AVERAGE(E4,E7,E10,E12)</f>
        <v>2.9824999999999999</v>
      </c>
      <c r="F34" s="98"/>
      <c r="G34" s="102">
        <f>AVERAGE(H4,H7,H10,H12)</f>
        <v>3.1675</v>
      </c>
      <c r="H34" s="98"/>
      <c r="I34" s="103">
        <f>SUM(J7,J10,J12)</f>
        <v>44</v>
      </c>
      <c r="J34" s="98"/>
      <c r="K34" s="102">
        <f>AVERAGE(K7,K10,K12)</f>
        <v>3.1466666666666665</v>
      </c>
      <c r="L34" s="98"/>
      <c r="M34" s="148">
        <f>SUM(N4,N7,N10,N12)</f>
        <v>40</v>
      </c>
      <c r="N34" s="98"/>
      <c r="O34" s="149">
        <f>SUM(P4,P7,P10,P12)</f>
        <v>21</v>
      </c>
      <c r="P34" s="98"/>
      <c r="Q34" s="95"/>
      <c r="R34" s="112"/>
      <c r="S34" s="112"/>
      <c r="T34" s="112"/>
      <c r="U34" s="112"/>
      <c r="V34" s="23"/>
      <c r="W34" s="23"/>
      <c r="X34" s="23"/>
      <c r="Y34" s="23"/>
      <c r="Z34" s="23"/>
      <c r="AA34" s="23"/>
    </row>
    <row r="35" spans="1:27" ht="15" customHeight="1">
      <c r="A35" s="101" t="s">
        <v>68</v>
      </c>
      <c r="B35" s="95"/>
      <c r="C35" s="95"/>
      <c r="D35" s="82">
        <f>SUM(D5+D13+D8+D11+D24+D22+D20+D25)</f>
        <v>94</v>
      </c>
      <c r="E35" s="102">
        <f>AVERAGE(E5,E8,E11,E13,E20,E22,E24,E25)</f>
        <v>2.2046250000000001</v>
      </c>
      <c r="F35" s="98"/>
      <c r="G35" s="102">
        <f>AVERAGE(H5,H8,H11,H13,H25,H22,H24,H20)</f>
        <v>2.8425000000000002</v>
      </c>
      <c r="H35" s="98"/>
      <c r="I35" s="103">
        <f>SUM(J11,J13,J20)</f>
        <v>33</v>
      </c>
      <c r="J35" s="98"/>
      <c r="K35" s="102">
        <f>AVERAGE(K11,K13,K20)</f>
        <v>2.2866666666666666</v>
      </c>
      <c r="L35" s="98"/>
      <c r="M35" s="103">
        <f>SUM(N25,N22,N24,N20,N8,N11,N5)</f>
        <v>14</v>
      </c>
      <c r="N35" s="98"/>
      <c r="O35" s="103" t="s">
        <v>82</v>
      </c>
      <c r="P35" s="98"/>
      <c r="Q35" s="95"/>
      <c r="R35" s="112"/>
      <c r="S35" s="112"/>
      <c r="T35" s="112"/>
      <c r="U35" s="112"/>
      <c r="V35" s="23"/>
      <c r="W35" s="23"/>
      <c r="X35" s="56"/>
      <c r="Y35" s="23"/>
      <c r="Z35" s="23"/>
      <c r="AA35" s="23"/>
    </row>
    <row r="36" spans="1:27" ht="15" customHeight="1">
      <c r="A36" s="96" t="s">
        <v>69</v>
      </c>
      <c r="B36" s="95"/>
      <c r="C36" s="95"/>
      <c r="D36" s="69">
        <f>SUM(D5,D8,D11,D13)</f>
        <v>77</v>
      </c>
      <c r="E36" s="104">
        <f>AVERAGE(E5,E8,E11,E13)</f>
        <v>2.7467500000000005</v>
      </c>
      <c r="F36" s="98"/>
      <c r="G36" s="104">
        <f>AVERAGE(H5,H8,H11,H13)</f>
        <v>3.0024999999999999</v>
      </c>
      <c r="H36" s="98"/>
      <c r="I36" s="100">
        <f>SUM(J13,J11)</f>
        <v>31</v>
      </c>
      <c r="J36" s="98"/>
      <c r="K36" s="104">
        <f>AVERAGE(K11,K13)</f>
        <v>2.8650000000000002</v>
      </c>
      <c r="L36" s="98"/>
      <c r="M36" s="100">
        <v>9</v>
      </c>
      <c r="N36" s="98"/>
      <c r="O36" s="100">
        <f>SUM(P8,P5,P11,P13)</f>
        <v>10</v>
      </c>
      <c r="P36" s="98"/>
      <c r="Q36" s="95"/>
      <c r="R36" s="112"/>
      <c r="S36" s="112"/>
      <c r="T36" s="112"/>
      <c r="U36" s="112"/>
      <c r="V36" s="56"/>
      <c r="W36" s="56"/>
      <c r="X36" s="52"/>
      <c r="Y36" s="56"/>
      <c r="Z36" s="56"/>
      <c r="AA36" s="56"/>
    </row>
    <row r="37" spans="1:27" ht="15" customHeight="1">
      <c r="A37" s="96" t="s">
        <v>70</v>
      </c>
      <c r="B37" s="95"/>
      <c r="C37" s="95"/>
      <c r="D37" s="69">
        <f>SUM(D20,D22,D25,D24)</f>
        <v>17</v>
      </c>
      <c r="E37" s="99">
        <f>AVERAGE(E20,E22,E24,E25)</f>
        <v>1.6624999999999999</v>
      </c>
      <c r="F37" s="98"/>
      <c r="G37" s="99">
        <f>AVERAGE(H25,H22,H24,H20)</f>
        <v>2.6825000000000001</v>
      </c>
      <c r="H37" s="98"/>
      <c r="I37" s="100">
        <f>SUM(J20)</f>
        <v>2</v>
      </c>
      <c r="J37" s="98"/>
      <c r="K37" s="147">
        <f>AVERAGE(K20)</f>
        <v>1.1299999999999999</v>
      </c>
      <c r="L37" s="143"/>
      <c r="M37" s="100">
        <v>9</v>
      </c>
      <c r="N37" s="98"/>
      <c r="O37" s="100">
        <f>SUM(P20,P22,P24,P25)</f>
        <v>5</v>
      </c>
      <c r="P37" s="98"/>
      <c r="Q37" s="95"/>
      <c r="R37" s="112"/>
      <c r="S37" s="112"/>
      <c r="T37" s="112"/>
      <c r="U37" s="112"/>
      <c r="V37" s="52"/>
      <c r="W37" s="52"/>
      <c r="X37" s="56"/>
      <c r="Y37" s="52"/>
      <c r="Z37" s="52"/>
      <c r="AA37" s="52"/>
    </row>
    <row r="38" spans="1:27" ht="15" customHeight="1">
      <c r="A38" s="94" t="s">
        <v>72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56"/>
      <c r="W38" s="56"/>
      <c r="X38" s="1"/>
      <c r="Y38" s="56"/>
      <c r="Z38" s="56"/>
      <c r="AA38" s="56"/>
    </row>
    <row r="39" spans="1:27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2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2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2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2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2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2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Y997" s="1"/>
      <c r="Z997" s="1"/>
      <c r="AA997" s="1"/>
    </row>
  </sheetData>
  <mergeCells count="248">
    <mergeCell ref="E30:F30"/>
    <mergeCell ref="B23:C23"/>
    <mergeCell ref="Q28:U28"/>
    <mergeCell ref="E24:G24"/>
    <mergeCell ref="H22:I22"/>
    <mergeCell ref="E22:G22"/>
    <mergeCell ref="B22:C22"/>
    <mergeCell ref="B24:C24"/>
    <mergeCell ref="R24:S24"/>
    <mergeCell ref="T23:U23"/>
    <mergeCell ref="R25:S25"/>
    <mergeCell ref="R22:S22"/>
    <mergeCell ref="T24:U24"/>
    <mergeCell ref="R23:S23"/>
    <mergeCell ref="A26:U26"/>
    <mergeCell ref="A27:U27"/>
    <mergeCell ref="A28:C28"/>
    <mergeCell ref="K28:L28"/>
    <mergeCell ref="G28:H28"/>
    <mergeCell ref="E28:F28"/>
    <mergeCell ref="I28:J28"/>
    <mergeCell ref="M28:N28"/>
    <mergeCell ref="O28:P28"/>
    <mergeCell ref="E25:G25"/>
    <mergeCell ref="H25:I25"/>
    <mergeCell ref="K23:M23"/>
    <mergeCell ref="N23:O23"/>
    <mergeCell ref="P22:Q22"/>
    <mergeCell ref="N22:O22"/>
    <mergeCell ref="K22:M22"/>
    <mergeCell ref="P23:Q23"/>
    <mergeCell ref="P24:Q24"/>
    <mergeCell ref="H24:I24"/>
    <mergeCell ref="K24:M24"/>
    <mergeCell ref="K25:M25"/>
    <mergeCell ref="E23:G23"/>
    <mergeCell ref="H23:I23"/>
    <mergeCell ref="K37:L37"/>
    <mergeCell ref="M33:N33"/>
    <mergeCell ref="M32:N32"/>
    <mergeCell ref="N25:O25"/>
    <mergeCell ref="E20:G20"/>
    <mergeCell ref="K20:M20"/>
    <mergeCell ref="O32:P32"/>
    <mergeCell ref="O35:P35"/>
    <mergeCell ref="O36:P36"/>
    <mergeCell ref="O31:P31"/>
    <mergeCell ref="O37:P37"/>
    <mergeCell ref="O33:P33"/>
    <mergeCell ref="M34:N34"/>
    <mergeCell ref="M35:N35"/>
    <mergeCell ref="M31:N31"/>
    <mergeCell ref="O34:P34"/>
    <mergeCell ref="M37:N37"/>
    <mergeCell ref="E31:F31"/>
    <mergeCell ref="K31:L31"/>
    <mergeCell ref="E29:F29"/>
    <mergeCell ref="G29:H29"/>
    <mergeCell ref="O30:P30"/>
    <mergeCell ref="M30:N30"/>
    <mergeCell ref="I30:J30"/>
    <mergeCell ref="H20:I20"/>
    <mergeCell ref="B12:C12"/>
    <mergeCell ref="P18:Q18"/>
    <mergeCell ref="N24:O24"/>
    <mergeCell ref="B16:C16"/>
    <mergeCell ref="B19:C19"/>
    <mergeCell ref="B21:C21"/>
    <mergeCell ref="H19:I19"/>
    <mergeCell ref="E19:G19"/>
    <mergeCell ref="E16:G16"/>
    <mergeCell ref="H16:I16"/>
    <mergeCell ref="N12:O12"/>
    <mergeCell ref="K18:M18"/>
    <mergeCell ref="N18:O18"/>
    <mergeCell ref="N13:O13"/>
    <mergeCell ref="N21:O21"/>
    <mergeCell ref="N16:O16"/>
    <mergeCell ref="N17:O17"/>
    <mergeCell ref="N19:O19"/>
    <mergeCell ref="B20:C20"/>
    <mergeCell ref="K21:M21"/>
    <mergeCell ref="K12:M12"/>
    <mergeCell ref="A1:U1"/>
    <mergeCell ref="A2:U2"/>
    <mergeCell ref="B3:C3"/>
    <mergeCell ref="H6:I6"/>
    <mergeCell ref="E5:G5"/>
    <mergeCell ref="E7:G7"/>
    <mergeCell ref="H7:I7"/>
    <mergeCell ref="H5:I5"/>
    <mergeCell ref="E10:G10"/>
    <mergeCell ref="H10:I10"/>
    <mergeCell ref="P5:Q5"/>
    <mergeCell ref="R5:S5"/>
    <mergeCell ref="P6:Q6"/>
    <mergeCell ref="P9:Q9"/>
    <mergeCell ref="R10:S10"/>
    <mergeCell ref="T10:U10"/>
    <mergeCell ref="N4:O4"/>
    <mergeCell ref="K3:M3"/>
    <mergeCell ref="N3:O3"/>
    <mergeCell ref="K5:M5"/>
    <mergeCell ref="E3:G3"/>
    <mergeCell ref="H3:I3"/>
    <mergeCell ref="T3:U3"/>
    <mergeCell ref="H18:I18"/>
    <mergeCell ref="E18:G18"/>
    <mergeCell ref="H17:I17"/>
    <mergeCell ref="E17:G17"/>
    <mergeCell ref="H13:I13"/>
    <mergeCell ref="E13:G13"/>
    <mergeCell ref="A14:U14"/>
    <mergeCell ref="A15:U15"/>
    <mergeCell ref="T13:U13"/>
    <mergeCell ref="B8:C8"/>
    <mergeCell ref="P13:Q13"/>
    <mergeCell ref="P8:Q8"/>
    <mergeCell ref="R13:S13"/>
    <mergeCell ref="R12:S12"/>
    <mergeCell ref="T12:U12"/>
    <mergeCell ref="N6:O6"/>
    <mergeCell ref="K6:M6"/>
    <mergeCell ref="E12:G12"/>
    <mergeCell ref="K16:M16"/>
    <mergeCell ref="K17:M17"/>
    <mergeCell ref="K13:M13"/>
    <mergeCell ref="B7:C7"/>
    <mergeCell ref="B5:C5"/>
    <mergeCell ref="B13:C13"/>
    <mergeCell ref="H12:I12"/>
    <mergeCell ref="R11:S11"/>
    <mergeCell ref="V3:Z3"/>
    <mergeCell ref="P7:Q7"/>
    <mergeCell ref="P4:Q4"/>
    <mergeCell ref="R7:S7"/>
    <mergeCell ref="P10:Q10"/>
    <mergeCell ref="R8:S8"/>
    <mergeCell ref="R4:S4"/>
    <mergeCell ref="T4:U4"/>
    <mergeCell ref="R3:S3"/>
    <mergeCell ref="P3:Q3"/>
    <mergeCell ref="B11:C11"/>
    <mergeCell ref="E11:G11"/>
    <mergeCell ref="H9:I9"/>
    <mergeCell ref="H11:I11"/>
    <mergeCell ref="B4:C4"/>
    <mergeCell ref="H4:I4"/>
    <mergeCell ref="E4:G4"/>
    <mergeCell ref="N7:O7"/>
    <mergeCell ref="N5:O5"/>
    <mergeCell ref="R16:S16"/>
    <mergeCell ref="T16:U16"/>
    <mergeCell ref="P11:Q11"/>
    <mergeCell ref="T8:U8"/>
    <mergeCell ref="T7:U7"/>
    <mergeCell ref="T5:U5"/>
    <mergeCell ref="R6:S6"/>
    <mergeCell ref="T6:U6"/>
    <mergeCell ref="T11:U11"/>
    <mergeCell ref="P16:Q16"/>
    <mergeCell ref="P12:Q12"/>
    <mergeCell ref="R9:S9"/>
    <mergeCell ref="T9:U9"/>
    <mergeCell ref="R19:S19"/>
    <mergeCell ref="H21:I21"/>
    <mergeCell ref="E21:G21"/>
    <mergeCell ref="B17:C17"/>
    <mergeCell ref="B18:C18"/>
    <mergeCell ref="K19:M19"/>
    <mergeCell ref="T19:U19"/>
    <mergeCell ref="Q29:U37"/>
    <mergeCell ref="T17:U17"/>
    <mergeCell ref="T18:U18"/>
    <mergeCell ref="R18:S18"/>
    <mergeCell ref="T25:U25"/>
    <mergeCell ref="T22:U22"/>
    <mergeCell ref="R17:S17"/>
    <mergeCell ref="P21:Q21"/>
    <mergeCell ref="P17:Q17"/>
    <mergeCell ref="P19:Q19"/>
    <mergeCell ref="T20:U20"/>
    <mergeCell ref="R20:S20"/>
    <mergeCell ref="M36:N36"/>
    <mergeCell ref="E36:F36"/>
    <mergeCell ref="E37:F37"/>
    <mergeCell ref="P20:Q20"/>
    <mergeCell ref="N20:O20"/>
    <mergeCell ref="E35:F35"/>
    <mergeCell ref="A34:C34"/>
    <mergeCell ref="I34:J34"/>
    <mergeCell ref="G34:H34"/>
    <mergeCell ref="E34:F34"/>
    <mergeCell ref="A33:C33"/>
    <mergeCell ref="A32:C32"/>
    <mergeCell ref="A31:C31"/>
    <mergeCell ref="T21:U21"/>
    <mergeCell ref="R21:S21"/>
    <mergeCell ref="G32:H32"/>
    <mergeCell ref="I32:J32"/>
    <mergeCell ref="I31:J31"/>
    <mergeCell ref="G31:H31"/>
    <mergeCell ref="P25:Q25"/>
    <mergeCell ref="K29:L29"/>
    <mergeCell ref="A29:C29"/>
    <mergeCell ref="A30:C30"/>
    <mergeCell ref="G30:H30"/>
    <mergeCell ref="I29:J29"/>
    <mergeCell ref="M29:N29"/>
    <mergeCell ref="O29:P29"/>
    <mergeCell ref="K30:L30"/>
    <mergeCell ref="B25:C25"/>
    <mergeCell ref="B9:C9"/>
    <mergeCell ref="E9:G9"/>
    <mergeCell ref="E6:G6"/>
    <mergeCell ref="B6:C6"/>
    <mergeCell ref="B10:C10"/>
    <mergeCell ref="A38:U38"/>
    <mergeCell ref="A37:C37"/>
    <mergeCell ref="K32:L32"/>
    <mergeCell ref="G37:H37"/>
    <mergeCell ref="I37:J37"/>
    <mergeCell ref="A35:C35"/>
    <mergeCell ref="A36:C36"/>
    <mergeCell ref="K33:L33"/>
    <mergeCell ref="I33:J33"/>
    <mergeCell ref="K34:L34"/>
    <mergeCell ref="K36:L36"/>
    <mergeCell ref="K35:L35"/>
    <mergeCell ref="I35:J35"/>
    <mergeCell ref="I36:J36"/>
    <mergeCell ref="E33:F33"/>
    <mergeCell ref="G33:H33"/>
    <mergeCell ref="G36:H36"/>
    <mergeCell ref="G35:H35"/>
    <mergeCell ref="E32:F32"/>
    <mergeCell ref="N11:O11"/>
    <mergeCell ref="K9:M9"/>
    <mergeCell ref="K11:M11"/>
    <mergeCell ref="K7:M7"/>
    <mergeCell ref="K10:M10"/>
    <mergeCell ref="K4:M4"/>
    <mergeCell ref="E8:G8"/>
    <mergeCell ref="H8:I8"/>
    <mergeCell ref="K8:M8"/>
    <mergeCell ref="N8:O8"/>
    <mergeCell ref="N10:O10"/>
    <mergeCell ref="N9:O9"/>
  </mergeCells>
  <pageMargins left="0.25" right="0.25" top="0.75" bottom="0.75" header="0.3" footer="0.3"/>
  <pageSetup scale="68" orientation="landscape" r:id="rId1"/>
  <colBreaks count="2" manualBreakCount="2">
    <brk id="21" man="1"/>
    <brk id="2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/>
  </sheetViews>
  <sheetFormatPr defaultColWidth="14.42578125" defaultRowHeight="15" customHeight="1"/>
  <cols>
    <col min="1" max="1" width="8.7109375" customWidth="1"/>
    <col min="2" max="2" width="18.140625" customWidth="1"/>
    <col min="3" max="4" width="8.7109375" customWidth="1"/>
    <col min="5" max="5" width="11.5703125" customWidth="1"/>
    <col min="6" max="26" width="8.7109375" customWidth="1"/>
  </cols>
  <sheetData>
    <row r="1" spans="1:23" ht="15" customHeight="1">
      <c r="A1" s="139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9"/>
    </row>
    <row r="2" spans="1:23" ht="15" customHeight="1">
      <c r="A2" s="135" t="s">
        <v>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86"/>
    </row>
    <row r="3" spans="1:23" ht="21">
      <c r="A3" s="2" t="s">
        <v>3</v>
      </c>
      <c r="B3" s="193" t="s">
        <v>4</v>
      </c>
      <c r="C3" s="166"/>
      <c r="D3" s="2" t="s">
        <v>5</v>
      </c>
      <c r="E3" s="193" t="s">
        <v>6</v>
      </c>
      <c r="F3" s="167"/>
      <c r="G3" s="166"/>
      <c r="H3" s="193" t="s">
        <v>7</v>
      </c>
      <c r="I3" s="166"/>
      <c r="J3" s="2" t="s">
        <v>8</v>
      </c>
      <c r="K3" s="193" t="s">
        <v>9</v>
      </c>
      <c r="L3" s="167"/>
      <c r="M3" s="166"/>
      <c r="N3" s="193" t="s">
        <v>10</v>
      </c>
      <c r="O3" s="166"/>
      <c r="P3" s="193" t="s">
        <v>11</v>
      </c>
      <c r="Q3" s="166"/>
      <c r="R3" s="169"/>
      <c r="S3" s="166"/>
      <c r="T3" s="194" t="s">
        <v>14</v>
      </c>
      <c r="U3" s="183"/>
      <c r="V3" s="193" t="s">
        <v>15</v>
      </c>
      <c r="W3" s="166"/>
    </row>
    <row r="4" spans="1:23" ht="15" customHeight="1">
      <c r="A4" s="2">
        <v>1</v>
      </c>
      <c r="B4" s="165" t="s">
        <v>16</v>
      </c>
      <c r="C4" s="166"/>
      <c r="D4" s="5">
        <v>5</v>
      </c>
      <c r="E4" s="165">
        <v>3.04</v>
      </c>
      <c r="F4" s="167"/>
      <c r="G4" s="166"/>
      <c r="H4" s="165">
        <v>3.17</v>
      </c>
      <c r="I4" s="166"/>
      <c r="J4" s="5"/>
      <c r="K4" s="165"/>
      <c r="L4" s="167"/>
      <c r="M4" s="166"/>
      <c r="N4" s="165">
        <v>2</v>
      </c>
      <c r="O4" s="166"/>
      <c r="P4" s="165" t="s">
        <v>18</v>
      </c>
      <c r="Q4" s="170"/>
      <c r="R4" s="165" t="s">
        <v>19</v>
      </c>
      <c r="S4" s="166"/>
      <c r="T4" s="184" t="s">
        <v>20</v>
      </c>
      <c r="U4" s="166"/>
      <c r="V4" s="187">
        <v>1</v>
      </c>
      <c r="W4" s="166"/>
    </row>
    <row r="5" spans="1:23" ht="15" customHeight="1">
      <c r="A5" s="7">
        <v>2</v>
      </c>
      <c r="B5" s="165" t="s">
        <v>21</v>
      </c>
      <c r="C5" s="166"/>
      <c r="D5" s="5">
        <v>53</v>
      </c>
      <c r="E5" s="165">
        <v>3.36</v>
      </c>
      <c r="F5" s="167"/>
      <c r="G5" s="166"/>
      <c r="H5" s="165">
        <v>3.4</v>
      </c>
      <c r="I5" s="166"/>
      <c r="J5" s="5">
        <v>16</v>
      </c>
      <c r="K5" s="165">
        <v>3.52</v>
      </c>
      <c r="L5" s="167"/>
      <c r="M5" s="166"/>
      <c r="N5" s="165"/>
      <c r="O5" s="166"/>
      <c r="P5" s="165"/>
      <c r="Q5" s="170"/>
      <c r="R5" s="169" t="s">
        <v>22</v>
      </c>
      <c r="S5" s="166"/>
      <c r="T5" s="165" t="s">
        <v>23</v>
      </c>
      <c r="U5" s="166"/>
      <c r="V5" s="189" t="s">
        <v>18</v>
      </c>
      <c r="W5" s="166"/>
    </row>
    <row r="6" spans="1:23">
      <c r="A6" s="7">
        <v>3</v>
      </c>
      <c r="B6" s="165" t="s">
        <v>24</v>
      </c>
      <c r="C6" s="166"/>
      <c r="D6" s="5">
        <v>48</v>
      </c>
      <c r="E6" s="165">
        <v>3.03</v>
      </c>
      <c r="F6" s="167"/>
      <c r="G6" s="166"/>
      <c r="H6" s="165">
        <v>3.22</v>
      </c>
      <c r="I6" s="166"/>
      <c r="J6" s="5">
        <v>18</v>
      </c>
      <c r="K6" s="165">
        <v>2.78</v>
      </c>
      <c r="L6" s="167"/>
      <c r="M6" s="166"/>
      <c r="N6" s="165"/>
      <c r="O6" s="166"/>
      <c r="P6" s="165"/>
      <c r="Q6" s="170"/>
      <c r="R6" s="169" t="s">
        <v>25</v>
      </c>
      <c r="S6" s="166"/>
      <c r="T6" s="165" t="s">
        <v>26</v>
      </c>
      <c r="U6" s="166"/>
      <c r="V6" s="187">
        <v>1</v>
      </c>
      <c r="W6" s="166"/>
    </row>
    <row r="7" spans="1:23" ht="15" customHeight="1">
      <c r="A7" s="7">
        <v>4</v>
      </c>
      <c r="B7" s="165" t="s">
        <v>17</v>
      </c>
      <c r="C7" s="166"/>
      <c r="D7" s="5">
        <v>8</v>
      </c>
      <c r="E7" s="165">
        <v>3.3</v>
      </c>
      <c r="F7" s="167"/>
      <c r="G7" s="166"/>
      <c r="H7" s="165">
        <v>3</v>
      </c>
      <c r="I7" s="166"/>
      <c r="J7" s="5">
        <v>2</v>
      </c>
      <c r="K7" s="185">
        <v>2.82</v>
      </c>
      <c r="L7" s="167"/>
      <c r="M7" s="166"/>
      <c r="N7" s="165"/>
      <c r="O7" s="166"/>
      <c r="P7" s="165"/>
      <c r="Q7" s="170"/>
      <c r="R7" s="169" t="s">
        <v>27</v>
      </c>
      <c r="S7" s="166"/>
      <c r="T7" s="165" t="s">
        <v>28</v>
      </c>
      <c r="U7" s="166"/>
      <c r="V7" s="187">
        <v>1</v>
      </c>
      <c r="W7" s="166"/>
    </row>
    <row r="8" spans="1:23" ht="15" customHeight="1">
      <c r="A8" s="1">
        <v>5</v>
      </c>
      <c r="B8" s="165" t="s">
        <v>29</v>
      </c>
      <c r="C8" s="166"/>
      <c r="D8" s="5">
        <v>32</v>
      </c>
      <c r="E8" s="165">
        <v>2.87</v>
      </c>
      <c r="F8" s="167"/>
      <c r="G8" s="166"/>
      <c r="H8" s="165">
        <v>3.12</v>
      </c>
      <c r="I8" s="166"/>
      <c r="J8" s="5">
        <v>17</v>
      </c>
      <c r="K8" s="165">
        <v>3</v>
      </c>
      <c r="L8" s="167"/>
      <c r="M8" s="166"/>
      <c r="N8" s="165"/>
      <c r="O8" s="166"/>
      <c r="P8" s="165"/>
      <c r="Q8" s="170"/>
      <c r="R8" s="169" t="s">
        <v>30</v>
      </c>
      <c r="S8" s="166"/>
      <c r="T8" s="165" t="s">
        <v>26</v>
      </c>
      <c r="U8" s="166"/>
      <c r="V8" s="187">
        <v>1</v>
      </c>
      <c r="W8" s="166"/>
    </row>
    <row r="9" spans="1:23">
      <c r="A9" s="13"/>
      <c r="B9" s="171" t="s">
        <v>31</v>
      </c>
      <c r="C9" s="166"/>
      <c r="D9" s="15">
        <f>SUM(D10,D12:D13,D4:D8)</f>
        <v>198</v>
      </c>
      <c r="E9" s="173">
        <f>AVERAGE(E4:G8,E12:G13,E10)</f>
        <v>3.0474999999999999</v>
      </c>
      <c r="F9" s="167"/>
      <c r="G9" s="166"/>
      <c r="H9" s="173">
        <f>AVERAGE(H4:I8,H10,H12:I13)</f>
        <v>3.1124999999999998</v>
      </c>
      <c r="I9" s="166"/>
      <c r="J9" s="17">
        <f>SUM(J4,J6,J7,J8,J10,J13)</f>
        <v>57</v>
      </c>
      <c r="K9" s="173">
        <f>AVERAGE(K4,K6,K7,K8,K13,K10)</f>
        <v>2.8666666666666667</v>
      </c>
      <c r="L9" s="167"/>
      <c r="M9" s="166"/>
      <c r="N9" s="172">
        <f>SUM(N4:O8,N12:O13,N10)</f>
        <v>2</v>
      </c>
      <c r="O9" s="166"/>
      <c r="P9" s="172">
        <f>SUM(P4:Q8,P12:Q13,P10)</f>
        <v>0</v>
      </c>
      <c r="Q9" s="166"/>
      <c r="R9" s="188"/>
      <c r="S9" s="175"/>
      <c r="T9" s="175"/>
      <c r="U9" s="175"/>
      <c r="V9" s="175"/>
      <c r="W9" s="179"/>
    </row>
    <row r="10" spans="1:23">
      <c r="A10" s="7">
        <v>6</v>
      </c>
      <c r="B10" s="165" t="s">
        <v>33</v>
      </c>
      <c r="C10" s="166"/>
      <c r="D10" s="18">
        <v>34</v>
      </c>
      <c r="E10" s="165">
        <v>2.95</v>
      </c>
      <c r="F10" s="167"/>
      <c r="G10" s="166"/>
      <c r="H10" s="165">
        <v>3.12</v>
      </c>
      <c r="I10" s="166"/>
      <c r="J10" s="5">
        <v>20</v>
      </c>
      <c r="K10" s="165"/>
      <c r="L10" s="167"/>
      <c r="M10" s="166"/>
      <c r="N10" s="165"/>
      <c r="O10" s="166"/>
      <c r="P10" s="180"/>
      <c r="Q10" s="181"/>
      <c r="R10" s="169" t="s">
        <v>34</v>
      </c>
      <c r="S10" s="166"/>
      <c r="T10" s="180" t="s">
        <v>35</v>
      </c>
      <c r="U10" s="186"/>
      <c r="V10" s="187">
        <v>1</v>
      </c>
      <c r="W10" s="166"/>
    </row>
    <row r="11" spans="1:23">
      <c r="A11" s="13"/>
      <c r="B11" s="171" t="s">
        <v>32</v>
      </c>
      <c r="C11" s="170"/>
      <c r="D11" s="22">
        <v>1883</v>
      </c>
      <c r="E11" s="174">
        <v>2.93</v>
      </c>
      <c r="F11" s="175"/>
      <c r="G11" s="176"/>
      <c r="H11" s="168">
        <v>3.08</v>
      </c>
      <c r="I11" s="166"/>
      <c r="J11" s="16"/>
      <c r="K11" s="177"/>
      <c r="L11" s="167"/>
      <c r="M11" s="166"/>
      <c r="N11" s="171">
        <v>653</v>
      </c>
      <c r="O11" s="170"/>
      <c r="P11" s="182">
        <v>178</v>
      </c>
      <c r="Q11" s="183"/>
      <c r="R11" s="178"/>
      <c r="S11" s="179"/>
      <c r="T11" s="190"/>
      <c r="U11" s="183"/>
      <c r="V11" s="191"/>
      <c r="W11" s="183"/>
    </row>
    <row r="12" spans="1:23">
      <c r="A12" s="7">
        <v>7</v>
      </c>
      <c r="B12" s="165" t="s">
        <v>36</v>
      </c>
      <c r="C12" s="166"/>
      <c r="D12" s="5">
        <v>14</v>
      </c>
      <c r="E12" s="165">
        <v>3.09</v>
      </c>
      <c r="F12" s="167"/>
      <c r="G12" s="166"/>
      <c r="H12" s="165">
        <v>2.97</v>
      </c>
      <c r="I12" s="166"/>
      <c r="J12" s="5" t="s">
        <v>18</v>
      </c>
      <c r="K12" s="165" t="s">
        <v>18</v>
      </c>
      <c r="L12" s="167"/>
      <c r="M12" s="166"/>
      <c r="N12" s="165"/>
      <c r="O12" s="170"/>
      <c r="P12" s="165"/>
      <c r="Q12" s="166"/>
      <c r="R12" s="169" t="s">
        <v>37</v>
      </c>
      <c r="S12" s="166"/>
      <c r="T12" s="165" t="s">
        <v>38</v>
      </c>
      <c r="U12" s="166"/>
      <c r="V12" s="192" t="s">
        <v>18</v>
      </c>
      <c r="W12" s="166"/>
    </row>
    <row r="13" spans="1:23">
      <c r="A13" s="7">
        <v>8</v>
      </c>
      <c r="B13" s="165" t="s">
        <v>39</v>
      </c>
      <c r="C13" s="166"/>
      <c r="D13" s="29">
        <v>4</v>
      </c>
      <c r="E13" s="165">
        <v>2.74</v>
      </c>
      <c r="F13" s="167"/>
      <c r="G13" s="166"/>
      <c r="H13" s="165">
        <v>2.9</v>
      </c>
      <c r="I13" s="166"/>
      <c r="J13" s="5"/>
      <c r="K13" s="165"/>
      <c r="L13" s="167"/>
      <c r="M13" s="166"/>
      <c r="N13" s="165"/>
      <c r="O13" s="170"/>
      <c r="P13" s="165"/>
      <c r="Q13" s="166"/>
      <c r="R13" s="169" t="s">
        <v>40</v>
      </c>
      <c r="S13" s="166"/>
      <c r="T13" s="165" t="s">
        <v>41</v>
      </c>
      <c r="U13" s="166"/>
      <c r="V13" s="187">
        <v>1</v>
      </c>
      <c r="W13" s="16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9">
    <mergeCell ref="H7:I7"/>
    <mergeCell ref="E7:G7"/>
    <mergeCell ref="R6:S6"/>
    <mergeCell ref="R7:S7"/>
    <mergeCell ref="K5:M5"/>
    <mergeCell ref="N5:O5"/>
    <mergeCell ref="E6:G6"/>
    <mergeCell ref="H6:I6"/>
    <mergeCell ref="N7:O7"/>
    <mergeCell ref="E3:G3"/>
    <mergeCell ref="B3:C3"/>
    <mergeCell ref="A1:W1"/>
    <mergeCell ref="A2:W2"/>
    <mergeCell ref="V4:W4"/>
    <mergeCell ref="E4:G4"/>
    <mergeCell ref="B4:C4"/>
    <mergeCell ref="R3:S3"/>
    <mergeCell ref="N3:O3"/>
    <mergeCell ref="P3:Q3"/>
    <mergeCell ref="H3:I3"/>
    <mergeCell ref="K3:M3"/>
    <mergeCell ref="V3:W3"/>
    <mergeCell ref="T3:U3"/>
    <mergeCell ref="P4:Q4"/>
    <mergeCell ref="K4:M4"/>
    <mergeCell ref="T13:U13"/>
    <mergeCell ref="T11:U11"/>
    <mergeCell ref="T12:U12"/>
    <mergeCell ref="V11:W11"/>
    <mergeCell ref="V13:W13"/>
    <mergeCell ref="V12:W12"/>
    <mergeCell ref="T10:U10"/>
    <mergeCell ref="V10:W10"/>
    <mergeCell ref="K6:M6"/>
    <mergeCell ref="N6:O6"/>
    <mergeCell ref="B5:C5"/>
    <mergeCell ref="B6:C6"/>
    <mergeCell ref="B7:C7"/>
    <mergeCell ref="T7:U7"/>
    <mergeCell ref="V7:W7"/>
    <mergeCell ref="R9:W9"/>
    <mergeCell ref="V8:W8"/>
    <mergeCell ref="V6:W6"/>
    <mergeCell ref="V5:W5"/>
    <mergeCell ref="T5:U5"/>
    <mergeCell ref="T6:U6"/>
    <mergeCell ref="T8:U8"/>
    <mergeCell ref="T4:U4"/>
    <mergeCell ref="P6:Q6"/>
    <mergeCell ref="B8:C8"/>
    <mergeCell ref="E8:G8"/>
    <mergeCell ref="H8:I8"/>
    <mergeCell ref="K8:M8"/>
    <mergeCell ref="N8:O8"/>
    <mergeCell ref="H4:I4"/>
    <mergeCell ref="N4:O4"/>
    <mergeCell ref="R4:S4"/>
    <mergeCell ref="P7:Q7"/>
    <mergeCell ref="H5:I5"/>
    <mergeCell ref="E5:G5"/>
    <mergeCell ref="P5:Q5"/>
    <mergeCell ref="R5:S5"/>
    <mergeCell ref="K7:M7"/>
    <mergeCell ref="R10:S10"/>
    <mergeCell ref="K10:M10"/>
    <mergeCell ref="N10:O10"/>
    <mergeCell ref="R11:S11"/>
    <mergeCell ref="R8:S8"/>
    <mergeCell ref="P8:Q8"/>
    <mergeCell ref="P9:Q9"/>
    <mergeCell ref="P10:Q10"/>
    <mergeCell ref="P11:Q11"/>
    <mergeCell ref="B9:C9"/>
    <mergeCell ref="B10:C10"/>
    <mergeCell ref="B11:C11"/>
    <mergeCell ref="B12:C12"/>
    <mergeCell ref="N9:O9"/>
    <mergeCell ref="K9:M9"/>
    <mergeCell ref="E9:G9"/>
    <mergeCell ref="H9:I9"/>
    <mergeCell ref="E12:G12"/>
    <mergeCell ref="E11:G11"/>
    <mergeCell ref="H10:I10"/>
    <mergeCell ref="E10:G10"/>
    <mergeCell ref="K11:M11"/>
    <mergeCell ref="K12:M12"/>
    <mergeCell ref="N11:O11"/>
    <mergeCell ref="P12:Q12"/>
    <mergeCell ref="P13:Q13"/>
    <mergeCell ref="R13:S13"/>
    <mergeCell ref="K13:M13"/>
    <mergeCell ref="N13:O13"/>
    <mergeCell ref="R12:S12"/>
    <mergeCell ref="N12:O12"/>
    <mergeCell ref="B13:C13"/>
    <mergeCell ref="E13:G13"/>
    <mergeCell ref="H13:I13"/>
    <mergeCell ref="H12:I12"/>
    <mergeCell ref="H11:I1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/>
  </sheetViews>
  <sheetFormatPr defaultColWidth="14.42578125" defaultRowHeight="15" customHeight="1"/>
  <cols>
    <col min="1" max="3" width="9.140625" customWidth="1"/>
    <col min="4" max="4" width="11.7109375" customWidth="1"/>
    <col min="5" max="5" width="9.140625" customWidth="1"/>
    <col min="6" max="6" width="12.140625" customWidth="1"/>
    <col min="7" max="7" width="3.28515625" customWidth="1"/>
    <col min="8" max="8" width="11.5703125" customWidth="1"/>
    <col min="9" max="9" width="15.7109375" customWidth="1"/>
    <col min="10" max="12" width="9.140625" customWidth="1"/>
    <col min="13" max="13" width="4.140625" customWidth="1"/>
    <col min="14" max="14" width="9.140625" customWidth="1"/>
    <col min="15" max="15" width="5.5703125" customWidth="1"/>
    <col min="16" max="16" width="9.140625" customWidth="1"/>
    <col min="17" max="17" width="5.85546875" customWidth="1"/>
    <col min="18" max="29" width="9.140625" customWidth="1"/>
  </cols>
  <sheetData>
    <row r="1" spans="1:29" ht="18.75" customHeight="1">
      <c r="A1" s="139" t="s">
        <v>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9"/>
      <c r="X1" s="1"/>
      <c r="Y1" s="1"/>
      <c r="Z1" s="1"/>
      <c r="AA1" s="1"/>
      <c r="AB1" s="1"/>
      <c r="AC1" s="1"/>
    </row>
    <row r="2" spans="1:29" ht="15" customHeight="1">
      <c r="A2" s="135" t="s">
        <v>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86"/>
      <c r="X2" s="1"/>
      <c r="Y2" s="1"/>
      <c r="Z2" s="1"/>
      <c r="AA2" s="1"/>
      <c r="AB2" s="1"/>
      <c r="AC2" s="1"/>
    </row>
    <row r="3" spans="1:29" ht="13.5" customHeight="1">
      <c r="A3" s="2" t="s">
        <v>3</v>
      </c>
      <c r="B3" s="193" t="s">
        <v>4</v>
      </c>
      <c r="C3" s="166"/>
      <c r="D3" s="2" t="s">
        <v>5</v>
      </c>
      <c r="E3" s="193" t="s">
        <v>6</v>
      </c>
      <c r="F3" s="167"/>
      <c r="G3" s="166"/>
      <c r="H3" s="193" t="s">
        <v>7</v>
      </c>
      <c r="I3" s="166"/>
      <c r="J3" s="2" t="s">
        <v>8</v>
      </c>
      <c r="K3" s="193" t="s">
        <v>9</v>
      </c>
      <c r="L3" s="167"/>
      <c r="M3" s="166"/>
      <c r="N3" s="193" t="s">
        <v>10</v>
      </c>
      <c r="O3" s="166"/>
      <c r="P3" s="193" t="s">
        <v>11</v>
      </c>
      <c r="Q3" s="166"/>
      <c r="R3" s="169" t="s">
        <v>12</v>
      </c>
      <c r="S3" s="166"/>
      <c r="T3" s="194" t="s">
        <v>13</v>
      </c>
      <c r="U3" s="183"/>
      <c r="V3" s="193" t="s">
        <v>15</v>
      </c>
      <c r="W3" s="166"/>
      <c r="X3" s="233"/>
      <c r="Y3" s="121"/>
      <c r="Z3" s="121"/>
      <c r="AA3" s="121"/>
      <c r="AB3" s="121"/>
      <c r="AC3" s="3"/>
    </row>
    <row r="4" spans="1:29">
      <c r="A4" s="4">
        <v>1</v>
      </c>
      <c r="B4" s="165" t="s">
        <v>17</v>
      </c>
      <c r="C4" s="166"/>
      <c r="D4" s="6">
        <v>6</v>
      </c>
      <c r="E4" s="165">
        <v>3.25</v>
      </c>
      <c r="F4" s="167"/>
      <c r="G4" s="166"/>
      <c r="H4" s="165">
        <v>3.05</v>
      </c>
      <c r="I4" s="166"/>
      <c r="J4" s="5">
        <v>2</v>
      </c>
      <c r="K4" s="185">
        <v>2.0699999999999998</v>
      </c>
      <c r="L4" s="167"/>
      <c r="M4" s="166"/>
      <c r="N4" s="165">
        <v>4</v>
      </c>
      <c r="O4" s="166"/>
      <c r="P4" s="165">
        <v>1</v>
      </c>
      <c r="Q4" s="170"/>
      <c r="R4" s="169">
        <v>3.3</v>
      </c>
      <c r="S4" s="166"/>
      <c r="T4" s="165">
        <v>3.1</v>
      </c>
      <c r="U4" s="166"/>
      <c r="V4" s="187">
        <v>1</v>
      </c>
      <c r="W4" s="166"/>
      <c r="X4" s="1"/>
      <c r="Y4" s="8"/>
      <c r="Z4" s="9"/>
      <c r="AA4" s="9"/>
      <c r="AB4" s="9"/>
      <c r="AC4" s="9"/>
    </row>
    <row r="5" spans="1:29" ht="15.75">
      <c r="A5" s="10">
        <v>2</v>
      </c>
      <c r="B5" s="165" t="s">
        <v>16</v>
      </c>
      <c r="C5" s="166"/>
      <c r="D5" s="6">
        <v>9</v>
      </c>
      <c r="E5" s="165">
        <v>3.19</v>
      </c>
      <c r="F5" s="167"/>
      <c r="G5" s="166"/>
      <c r="H5" s="165">
        <v>3.25</v>
      </c>
      <c r="I5" s="166"/>
      <c r="J5" s="6">
        <v>5</v>
      </c>
      <c r="K5" s="165">
        <v>3.56</v>
      </c>
      <c r="L5" s="167"/>
      <c r="M5" s="166"/>
      <c r="N5" s="165">
        <v>4</v>
      </c>
      <c r="O5" s="166"/>
      <c r="P5" s="165" t="s">
        <v>18</v>
      </c>
      <c r="Q5" s="170"/>
      <c r="R5" s="165">
        <v>3.04</v>
      </c>
      <c r="S5" s="166"/>
      <c r="T5" s="184">
        <v>3.38</v>
      </c>
      <c r="U5" s="166"/>
      <c r="V5" s="187">
        <v>1</v>
      </c>
      <c r="W5" s="166"/>
      <c r="X5" s="11"/>
      <c r="Y5" s="12"/>
      <c r="Z5" s="11"/>
      <c r="AA5" s="11"/>
      <c r="AB5" s="11"/>
      <c r="AC5" s="3"/>
    </row>
    <row r="6" spans="1:29">
      <c r="A6" s="4">
        <v>3</v>
      </c>
      <c r="B6" s="165" t="s">
        <v>21</v>
      </c>
      <c r="C6" s="166"/>
      <c r="D6" s="6">
        <v>35</v>
      </c>
      <c r="E6" s="165">
        <v>3.14</v>
      </c>
      <c r="F6" s="167"/>
      <c r="G6" s="166"/>
      <c r="H6" s="165">
        <v>3.32</v>
      </c>
      <c r="I6" s="166"/>
      <c r="J6" s="6" t="s">
        <v>18</v>
      </c>
      <c r="K6" s="165" t="s">
        <v>18</v>
      </c>
      <c r="L6" s="167"/>
      <c r="M6" s="166"/>
      <c r="N6" s="165">
        <v>14</v>
      </c>
      <c r="O6" s="166"/>
      <c r="P6" s="165" t="s">
        <v>18</v>
      </c>
      <c r="Q6" s="170"/>
      <c r="R6" s="169">
        <v>3.36</v>
      </c>
      <c r="S6" s="166"/>
      <c r="T6" s="165">
        <v>3.27</v>
      </c>
      <c r="U6" s="166"/>
      <c r="V6" s="189" t="s">
        <v>18</v>
      </c>
      <c r="W6" s="166"/>
      <c r="X6" s="1"/>
      <c r="Y6" s="12"/>
      <c r="Z6" s="9"/>
      <c r="AA6" s="9"/>
      <c r="AB6" s="9"/>
      <c r="AC6" s="9"/>
    </row>
    <row r="7" spans="1:29">
      <c r="A7" s="4">
        <v>4</v>
      </c>
      <c r="B7" s="165" t="s">
        <v>24</v>
      </c>
      <c r="C7" s="166"/>
      <c r="D7" s="6">
        <v>35</v>
      </c>
      <c r="E7" s="165">
        <v>2.99</v>
      </c>
      <c r="F7" s="167"/>
      <c r="G7" s="166"/>
      <c r="H7" s="165">
        <v>3.1</v>
      </c>
      <c r="I7" s="166"/>
      <c r="J7" s="6">
        <v>8</v>
      </c>
      <c r="K7" s="165">
        <v>2.95</v>
      </c>
      <c r="L7" s="167"/>
      <c r="M7" s="166"/>
      <c r="N7" s="165">
        <v>9</v>
      </c>
      <c r="O7" s="166"/>
      <c r="P7" s="165">
        <v>2</v>
      </c>
      <c r="Q7" s="170"/>
      <c r="R7" s="169">
        <v>3.36</v>
      </c>
      <c r="S7" s="166"/>
      <c r="T7" s="165">
        <v>3.22</v>
      </c>
      <c r="U7" s="166"/>
      <c r="V7" s="187">
        <v>1</v>
      </c>
      <c r="W7" s="166"/>
      <c r="X7" s="1"/>
      <c r="Y7" s="8"/>
      <c r="Z7" s="9"/>
      <c r="AA7" s="9"/>
      <c r="AB7" s="9"/>
      <c r="AC7" s="9"/>
    </row>
    <row r="8" spans="1:29">
      <c r="A8" s="13"/>
      <c r="B8" s="171" t="s">
        <v>32</v>
      </c>
      <c r="C8" s="170"/>
      <c r="D8" s="14">
        <v>2659</v>
      </c>
      <c r="E8" s="174">
        <v>2.95</v>
      </c>
      <c r="F8" s="175"/>
      <c r="G8" s="176"/>
      <c r="H8" s="168">
        <v>3.11</v>
      </c>
      <c r="I8" s="166"/>
      <c r="J8" s="16"/>
      <c r="K8" s="177"/>
      <c r="L8" s="167"/>
      <c r="M8" s="166"/>
      <c r="N8" s="171">
        <v>710</v>
      </c>
      <c r="O8" s="170"/>
      <c r="P8" s="182">
        <v>180</v>
      </c>
      <c r="Q8" s="183"/>
      <c r="R8" s="178"/>
      <c r="S8" s="179"/>
      <c r="T8" s="190"/>
      <c r="U8" s="183"/>
      <c r="V8" s="191"/>
      <c r="W8" s="183"/>
      <c r="X8" s="19"/>
      <c r="Y8" s="20"/>
      <c r="Z8" s="21"/>
      <c r="AA8" s="21"/>
      <c r="AB8" s="21"/>
      <c r="AC8" s="21"/>
    </row>
    <row r="9" spans="1:29">
      <c r="A9" s="13"/>
      <c r="B9" s="171" t="s">
        <v>31</v>
      </c>
      <c r="C9" s="166"/>
      <c r="D9" s="15">
        <f>SUM(D4:D7,D10:D13)</f>
        <v>206</v>
      </c>
      <c r="E9" s="173">
        <f>AVERAGE(E4:G7,E10:G13)</f>
        <v>2.9449999999999998</v>
      </c>
      <c r="F9" s="167"/>
      <c r="G9" s="166"/>
      <c r="H9" s="173">
        <f>AVERAGE(H4:J7,H10:J13)</f>
        <v>5.7886666666666677</v>
      </c>
      <c r="I9" s="166"/>
      <c r="J9" s="17">
        <f>SUM(J5,J7,J4,J11,J10,J13)</f>
        <v>28</v>
      </c>
      <c r="K9" s="173">
        <f>AVERAGE(K4:M7,K10:M13)</f>
        <v>2.7742857142857145</v>
      </c>
      <c r="L9" s="167"/>
      <c r="M9" s="166"/>
      <c r="N9" s="212">
        <f>SUM(N4:O7,N10:O13)</f>
        <v>63</v>
      </c>
      <c r="O9" s="166"/>
      <c r="P9" s="212">
        <f>SUM(P4:Q7,P10:Q13)</f>
        <v>14</v>
      </c>
      <c r="Q9" s="166"/>
      <c r="R9" s="188"/>
      <c r="S9" s="175"/>
      <c r="T9" s="175"/>
      <c r="U9" s="175"/>
      <c r="V9" s="175"/>
      <c r="W9" s="179"/>
      <c r="X9" s="23"/>
      <c r="Y9" s="24"/>
      <c r="Z9" s="25"/>
      <c r="AA9" s="25"/>
      <c r="AB9" s="25"/>
      <c r="AC9" s="25"/>
    </row>
    <row r="10" spans="1:29">
      <c r="A10" s="4">
        <v>6</v>
      </c>
      <c r="B10" s="165" t="s">
        <v>33</v>
      </c>
      <c r="C10" s="166"/>
      <c r="D10" s="26">
        <v>20</v>
      </c>
      <c r="E10" s="165">
        <v>2.83</v>
      </c>
      <c r="F10" s="167"/>
      <c r="G10" s="166"/>
      <c r="H10" s="165">
        <v>3.1</v>
      </c>
      <c r="I10" s="166"/>
      <c r="J10" s="6">
        <v>1</v>
      </c>
      <c r="K10" s="165">
        <v>2.25</v>
      </c>
      <c r="L10" s="167"/>
      <c r="M10" s="166"/>
      <c r="N10" s="165">
        <v>5</v>
      </c>
      <c r="O10" s="166"/>
      <c r="P10" s="180" t="s">
        <v>18</v>
      </c>
      <c r="Q10" s="181"/>
      <c r="R10" s="169">
        <v>2.95</v>
      </c>
      <c r="S10" s="166"/>
      <c r="T10" s="180">
        <v>2.98</v>
      </c>
      <c r="U10" s="186"/>
      <c r="V10" s="187">
        <v>1</v>
      </c>
      <c r="W10" s="166"/>
      <c r="X10" s="1"/>
      <c r="Y10" s="27"/>
      <c r="Z10" s="9"/>
      <c r="AA10" s="9"/>
      <c r="AB10" s="9"/>
      <c r="AC10" s="9"/>
    </row>
    <row r="11" spans="1:29">
      <c r="A11" s="28">
        <v>7</v>
      </c>
      <c r="B11" s="165" t="s">
        <v>29</v>
      </c>
      <c r="C11" s="166"/>
      <c r="D11" s="6">
        <v>47</v>
      </c>
      <c r="E11" s="165">
        <v>2.88</v>
      </c>
      <c r="F11" s="167"/>
      <c r="G11" s="166"/>
      <c r="H11" s="165">
        <v>3.05</v>
      </c>
      <c r="I11" s="166"/>
      <c r="J11" s="6">
        <v>10</v>
      </c>
      <c r="K11" s="165">
        <v>2.78</v>
      </c>
      <c r="L11" s="167"/>
      <c r="M11" s="166"/>
      <c r="N11" s="165">
        <v>15</v>
      </c>
      <c r="O11" s="166"/>
      <c r="P11" s="165">
        <v>4</v>
      </c>
      <c r="Q11" s="170"/>
      <c r="R11" s="169">
        <v>2.94</v>
      </c>
      <c r="S11" s="166"/>
      <c r="T11" s="165">
        <v>3.06</v>
      </c>
      <c r="U11" s="166"/>
      <c r="V11" s="187">
        <v>1</v>
      </c>
      <c r="W11" s="166"/>
      <c r="X11" s="1"/>
      <c r="Y11" s="27"/>
      <c r="Z11" s="1"/>
      <c r="AA11" s="1"/>
      <c r="AB11" s="1"/>
      <c r="AC11" s="1"/>
    </row>
    <row r="12" spans="1:29" ht="15.75" customHeight="1">
      <c r="A12" s="4">
        <v>5</v>
      </c>
      <c r="B12" s="165" t="s">
        <v>36</v>
      </c>
      <c r="C12" s="166"/>
      <c r="D12" s="6">
        <v>49</v>
      </c>
      <c r="E12" s="165">
        <v>2.88</v>
      </c>
      <c r="F12" s="167"/>
      <c r="G12" s="166"/>
      <c r="H12" s="165">
        <v>3.17</v>
      </c>
      <c r="I12" s="166"/>
      <c r="J12" s="6">
        <v>34</v>
      </c>
      <c r="K12" s="165">
        <v>3.21</v>
      </c>
      <c r="L12" s="167"/>
      <c r="M12" s="166"/>
      <c r="N12" s="165">
        <v>12</v>
      </c>
      <c r="O12" s="170"/>
      <c r="P12" s="165">
        <v>6</v>
      </c>
      <c r="Q12" s="166"/>
      <c r="R12" s="169">
        <v>3.09</v>
      </c>
      <c r="S12" s="166"/>
      <c r="T12" s="165">
        <v>2.5499999999999998</v>
      </c>
      <c r="U12" s="166"/>
      <c r="V12" s="192" t="s">
        <v>18</v>
      </c>
      <c r="W12" s="166"/>
      <c r="X12" s="1"/>
      <c r="Y12" s="12"/>
      <c r="Z12" s="9"/>
      <c r="AA12" s="9"/>
      <c r="AB12" s="9"/>
      <c r="AC12" s="9"/>
    </row>
    <row r="13" spans="1:29">
      <c r="A13" s="4">
        <v>8</v>
      </c>
      <c r="B13" s="165" t="s">
        <v>39</v>
      </c>
      <c r="C13" s="166"/>
      <c r="D13" s="30">
        <v>5</v>
      </c>
      <c r="E13" s="165">
        <v>2.4</v>
      </c>
      <c r="F13" s="167"/>
      <c r="G13" s="166"/>
      <c r="H13" s="165">
        <v>2.79</v>
      </c>
      <c r="I13" s="166"/>
      <c r="J13" s="6">
        <v>2</v>
      </c>
      <c r="K13" s="165">
        <v>2.6</v>
      </c>
      <c r="L13" s="167"/>
      <c r="M13" s="166"/>
      <c r="N13" s="165" t="s">
        <v>18</v>
      </c>
      <c r="O13" s="170"/>
      <c r="P13" s="165">
        <v>1</v>
      </c>
      <c r="Q13" s="166"/>
      <c r="R13" s="169">
        <v>2.74</v>
      </c>
      <c r="S13" s="166"/>
      <c r="T13" s="165">
        <v>2.41</v>
      </c>
      <c r="U13" s="166"/>
      <c r="V13" s="187">
        <v>1</v>
      </c>
      <c r="W13" s="166"/>
      <c r="X13" s="1"/>
      <c r="Y13" s="8"/>
      <c r="Z13" s="9"/>
      <c r="AA13" s="9"/>
      <c r="AB13" s="9"/>
      <c r="AC13" s="9"/>
    </row>
    <row r="14" spans="1:29">
      <c r="A14" s="214"/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183"/>
      <c r="X14" s="1"/>
      <c r="Y14" s="8"/>
      <c r="Z14" s="9"/>
      <c r="AA14" s="9"/>
      <c r="AB14" s="9"/>
      <c r="AC14" s="9"/>
    </row>
    <row r="15" spans="1:29">
      <c r="A15" s="135" t="s">
        <v>42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86"/>
      <c r="X15" s="1"/>
      <c r="Y15" s="8"/>
      <c r="Z15" s="9"/>
      <c r="AA15" s="9"/>
      <c r="AB15" s="9"/>
      <c r="AC15" s="9"/>
    </row>
    <row r="16" spans="1:29" ht="21">
      <c r="A16" s="2" t="s">
        <v>3</v>
      </c>
      <c r="B16" s="193" t="s">
        <v>4</v>
      </c>
      <c r="C16" s="166"/>
      <c r="D16" s="2" t="s">
        <v>5</v>
      </c>
      <c r="E16" s="193" t="s">
        <v>6</v>
      </c>
      <c r="F16" s="167"/>
      <c r="G16" s="166"/>
      <c r="H16" s="193" t="s">
        <v>7</v>
      </c>
      <c r="I16" s="166"/>
      <c r="J16" s="2" t="s">
        <v>8</v>
      </c>
      <c r="K16" s="193" t="s">
        <v>9</v>
      </c>
      <c r="L16" s="167"/>
      <c r="M16" s="170"/>
      <c r="N16" s="213" t="s">
        <v>10</v>
      </c>
      <c r="O16" s="170"/>
      <c r="P16" s="234" t="s">
        <v>11</v>
      </c>
      <c r="Q16" s="183"/>
      <c r="R16" s="194" t="s">
        <v>43</v>
      </c>
      <c r="S16" s="183"/>
      <c r="T16" s="194" t="s">
        <v>44</v>
      </c>
      <c r="U16" s="183"/>
      <c r="V16" s="193" t="s">
        <v>15</v>
      </c>
      <c r="W16" s="166"/>
      <c r="X16" s="1"/>
      <c r="Y16" s="1"/>
      <c r="Z16" s="9"/>
      <c r="AA16" s="9"/>
      <c r="AB16" s="9"/>
      <c r="AC16" s="9"/>
    </row>
    <row r="17" spans="1:29">
      <c r="A17" s="31">
        <v>1</v>
      </c>
      <c r="B17" s="195" t="s">
        <v>45</v>
      </c>
      <c r="C17" s="166"/>
      <c r="D17" s="7">
        <v>18</v>
      </c>
      <c r="E17" s="195">
        <v>3.09</v>
      </c>
      <c r="F17" s="167"/>
      <c r="G17" s="166"/>
      <c r="H17" s="195">
        <v>3.1</v>
      </c>
      <c r="I17" s="166"/>
      <c r="J17" s="4">
        <v>1</v>
      </c>
      <c r="K17" s="195">
        <v>3.3</v>
      </c>
      <c r="L17" s="167"/>
      <c r="M17" s="166"/>
      <c r="N17" s="195">
        <v>4</v>
      </c>
      <c r="O17" s="166"/>
      <c r="P17" s="195">
        <v>1</v>
      </c>
      <c r="Q17" s="166"/>
      <c r="R17" s="169">
        <v>3.35</v>
      </c>
      <c r="S17" s="166"/>
      <c r="T17" s="195">
        <v>2.74</v>
      </c>
      <c r="U17" s="166"/>
      <c r="V17" s="207"/>
      <c r="W17" s="166"/>
      <c r="X17" s="1"/>
      <c r="Y17" s="1"/>
      <c r="Z17" s="9"/>
      <c r="AA17" s="9"/>
      <c r="AB17" s="9"/>
      <c r="AC17" s="9"/>
    </row>
    <row r="18" spans="1:29" ht="15.75" customHeight="1">
      <c r="A18" s="4">
        <v>2</v>
      </c>
      <c r="B18" s="165" t="s">
        <v>46</v>
      </c>
      <c r="C18" s="166"/>
      <c r="D18" s="6">
        <v>20</v>
      </c>
      <c r="E18" s="165">
        <v>2.83</v>
      </c>
      <c r="F18" s="167"/>
      <c r="G18" s="166"/>
      <c r="H18" s="165">
        <v>2.93</v>
      </c>
      <c r="I18" s="166"/>
      <c r="J18" s="6">
        <v>1</v>
      </c>
      <c r="K18" s="192">
        <v>2.23</v>
      </c>
      <c r="L18" s="167"/>
      <c r="M18" s="166"/>
      <c r="N18" s="165">
        <v>3</v>
      </c>
      <c r="O18" s="170"/>
      <c r="P18" s="165" t="s">
        <v>18</v>
      </c>
      <c r="Q18" s="166"/>
      <c r="R18" s="169">
        <v>2.75</v>
      </c>
      <c r="S18" s="166"/>
      <c r="T18" s="165">
        <v>2.59</v>
      </c>
      <c r="U18" s="166"/>
      <c r="V18" s="187"/>
      <c r="W18" s="166"/>
      <c r="X18" s="32"/>
      <c r="Y18" s="32"/>
      <c r="Z18" s="9"/>
      <c r="AA18" s="9"/>
      <c r="AB18" s="9"/>
      <c r="AC18" s="9"/>
    </row>
    <row r="19" spans="1:29" ht="15" customHeight="1">
      <c r="A19" s="4">
        <v>3</v>
      </c>
      <c r="B19" s="165" t="s">
        <v>47</v>
      </c>
      <c r="C19" s="166"/>
      <c r="D19" s="6">
        <v>17</v>
      </c>
      <c r="E19" s="165">
        <v>2.81</v>
      </c>
      <c r="F19" s="167"/>
      <c r="G19" s="166"/>
      <c r="H19" s="165">
        <v>3</v>
      </c>
      <c r="I19" s="166"/>
      <c r="J19" s="6">
        <v>1</v>
      </c>
      <c r="K19" s="165">
        <v>1.2</v>
      </c>
      <c r="L19" s="167"/>
      <c r="M19" s="166"/>
      <c r="N19" s="165">
        <v>5</v>
      </c>
      <c r="O19" s="170"/>
      <c r="P19" s="165" t="s">
        <v>18</v>
      </c>
      <c r="Q19" s="166"/>
      <c r="R19" s="169">
        <v>2.62</v>
      </c>
      <c r="S19" s="166"/>
      <c r="T19" s="165">
        <v>2.5</v>
      </c>
      <c r="U19" s="166"/>
      <c r="V19" s="192"/>
      <c r="W19" s="166"/>
      <c r="X19" s="1"/>
      <c r="Y19" s="1"/>
      <c r="Z19" s="1"/>
      <c r="AA19" s="1"/>
      <c r="AB19" s="1"/>
      <c r="AC19" s="1"/>
    </row>
    <row r="20" spans="1:29" ht="15" customHeight="1">
      <c r="A20" s="13"/>
      <c r="B20" s="171" t="s">
        <v>48</v>
      </c>
      <c r="C20" s="166"/>
      <c r="D20" s="33">
        <v>1744</v>
      </c>
      <c r="E20" s="230">
        <v>2.76</v>
      </c>
      <c r="F20" s="167"/>
      <c r="G20" s="166"/>
      <c r="H20" s="168">
        <v>2.96</v>
      </c>
      <c r="I20" s="166"/>
      <c r="J20" s="34"/>
      <c r="K20" s="177"/>
      <c r="L20" s="167"/>
      <c r="M20" s="166"/>
      <c r="N20" s="171">
        <v>341</v>
      </c>
      <c r="O20" s="166"/>
      <c r="P20" s="171">
        <v>187</v>
      </c>
      <c r="Q20" s="166"/>
      <c r="R20" s="191"/>
      <c r="S20" s="183"/>
      <c r="T20" s="177"/>
      <c r="U20" s="166"/>
      <c r="V20" s="177"/>
      <c r="W20" s="166"/>
      <c r="X20" s="35"/>
      <c r="Y20" s="35"/>
      <c r="Z20" s="36"/>
      <c r="AA20" s="36"/>
      <c r="AB20" s="36"/>
      <c r="AC20" s="36"/>
    </row>
    <row r="21" spans="1:29" ht="15" customHeight="1">
      <c r="A21" s="4">
        <v>4</v>
      </c>
      <c r="B21" s="165" t="s">
        <v>49</v>
      </c>
      <c r="C21" s="166"/>
      <c r="D21" s="6">
        <v>43</v>
      </c>
      <c r="E21" s="165">
        <v>2.72</v>
      </c>
      <c r="F21" s="167"/>
      <c r="G21" s="166"/>
      <c r="H21" s="165">
        <v>2.83</v>
      </c>
      <c r="I21" s="166"/>
      <c r="J21" s="6">
        <v>5</v>
      </c>
      <c r="K21" s="229">
        <v>2.78</v>
      </c>
      <c r="L21" s="167"/>
      <c r="M21" s="166"/>
      <c r="N21" s="165">
        <v>5</v>
      </c>
      <c r="O21" s="166"/>
      <c r="P21" s="165">
        <v>2</v>
      </c>
      <c r="Q21" s="166"/>
      <c r="R21" s="169">
        <v>2.69</v>
      </c>
      <c r="S21" s="166"/>
      <c r="T21" s="165">
        <v>2.86</v>
      </c>
      <c r="U21" s="166"/>
      <c r="V21" s="187"/>
      <c r="W21" s="166"/>
      <c r="X21" s="1"/>
      <c r="Y21" s="1"/>
      <c r="Z21" s="9"/>
      <c r="AA21" s="9"/>
      <c r="AB21" s="9"/>
      <c r="AC21" s="9"/>
    </row>
    <row r="22" spans="1:29" ht="15.75" customHeight="1">
      <c r="A22" s="13"/>
      <c r="B22" s="171" t="s">
        <v>50</v>
      </c>
      <c r="C22" s="166"/>
      <c r="D22" s="37">
        <f>SUM(D17:D19,D21,D23:D26)</f>
        <v>123</v>
      </c>
      <c r="E22" s="173">
        <f>AVERAGE(E17:G19,E21,E23:G26)</f>
        <v>2.6287500000000001</v>
      </c>
      <c r="F22" s="167"/>
      <c r="G22" s="166"/>
      <c r="H22" s="173">
        <f>AVERAGE(H17:I19,H21,H23:I26)</f>
        <v>2.8137500000000002</v>
      </c>
      <c r="I22" s="166"/>
      <c r="J22" s="17">
        <f>SUM(J17:J19,J21,J23:J26)</f>
        <v>20</v>
      </c>
      <c r="K22" s="173">
        <f>AVERAGE(K17:M19,K21,K23:M26)</f>
        <v>2.2312500000000002</v>
      </c>
      <c r="L22" s="167"/>
      <c r="M22" s="166"/>
      <c r="N22" s="212">
        <f>SUM(N17:O19,N21,N23:O26)</f>
        <v>21</v>
      </c>
      <c r="O22" s="166"/>
      <c r="P22" s="212">
        <f>SUM(P17:Q19,P21,P23:Q26)</f>
        <v>6</v>
      </c>
      <c r="Q22" s="166"/>
      <c r="R22" s="211"/>
      <c r="S22" s="162"/>
      <c r="T22" s="162"/>
      <c r="U22" s="162"/>
      <c r="V22" s="162"/>
      <c r="W22" s="186"/>
      <c r="X22" s="23"/>
      <c r="Y22" s="23"/>
      <c r="Z22" s="25"/>
      <c r="AA22" s="25"/>
      <c r="AB22" s="25"/>
      <c r="AC22" s="25"/>
    </row>
    <row r="23" spans="1:29" ht="15" customHeight="1">
      <c r="A23" s="4">
        <v>5</v>
      </c>
      <c r="B23" s="165" t="s">
        <v>51</v>
      </c>
      <c r="C23" s="166"/>
      <c r="D23" s="6">
        <v>3</v>
      </c>
      <c r="E23" s="165">
        <v>2.57</v>
      </c>
      <c r="F23" s="167"/>
      <c r="G23" s="166"/>
      <c r="H23" s="165">
        <v>2.79</v>
      </c>
      <c r="I23" s="166"/>
      <c r="J23" s="6">
        <v>2</v>
      </c>
      <c r="K23" s="165">
        <v>2.99</v>
      </c>
      <c r="L23" s="167"/>
      <c r="M23" s="166"/>
      <c r="N23" s="165">
        <v>1</v>
      </c>
      <c r="O23" s="170"/>
      <c r="P23" s="165" t="s">
        <v>18</v>
      </c>
      <c r="Q23" s="166"/>
      <c r="R23" s="169">
        <v>2.5299999999999998</v>
      </c>
      <c r="S23" s="166"/>
      <c r="T23" s="165">
        <v>3.05</v>
      </c>
      <c r="U23" s="166"/>
      <c r="V23" s="187">
        <v>1</v>
      </c>
      <c r="W23" s="166"/>
      <c r="X23" s="1"/>
      <c r="Y23" s="1"/>
      <c r="Z23" s="9"/>
      <c r="AA23" s="9"/>
      <c r="AB23" s="9"/>
      <c r="AC23" s="9"/>
    </row>
    <row r="24" spans="1:29" ht="15" customHeight="1">
      <c r="A24" s="4">
        <v>6</v>
      </c>
      <c r="B24" s="165" t="s">
        <v>52</v>
      </c>
      <c r="C24" s="166"/>
      <c r="D24" s="4">
        <v>6</v>
      </c>
      <c r="E24" s="195">
        <v>2.4500000000000002</v>
      </c>
      <c r="F24" s="167"/>
      <c r="G24" s="166"/>
      <c r="H24" s="195">
        <v>2.66</v>
      </c>
      <c r="I24" s="166"/>
      <c r="J24" s="7">
        <v>5</v>
      </c>
      <c r="K24" s="195">
        <v>2.35</v>
      </c>
      <c r="L24" s="167"/>
      <c r="M24" s="166"/>
      <c r="N24" s="195"/>
      <c r="O24" s="170"/>
      <c r="P24" s="195" t="s">
        <v>18</v>
      </c>
      <c r="Q24" s="166"/>
      <c r="R24" s="169">
        <v>1.69</v>
      </c>
      <c r="S24" s="166"/>
      <c r="T24" s="195">
        <v>2.64</v>
      </c>
      <c r="U24" s="166"/>
      <c r="V24" s="207" t="s">
        <v>18</v>
      </c>
      <c r="W24" s="166"/>
      <c r="X24" s="1"/>
      <c r="Y24" s="1"/>
      <c r="Z24" s="1"/>
      <c r="AA24" s="1"/>
      <c r="AB24" s="1"/>
      <c r="AC24" s="1"/>
    </row>
    <row r="25" spans="1:29" ht="15" customHeight="1">
      <c r="A25" s="4">
        <v>7</v>
      </c>
      <c r="B25" s="165" t="s">
        <v>53</v>
      </c>
      <c r="C25" s="166"/>
      <c r="D25" s="6">
        <v>5</v>
      </c>
      <c r="E25" s="165">
        <v>2.36</v>
      </c>
      <c r="F25" s="167"/>
      <c r="G25" s="166"/>
      <c r="H25" s="165">
        <v>2.84</v>
      </c>
      <c r="I25" s="166"/>
      <c r="J25" s="5">
        <v>2</v>
      </c>
      <c r="K25" s="165">
        <v>1</v>
      </c>
      <c r="L25" s="167"/>
      <c r="M25" s="166"/>
      <c r="N25" s="165">
        <v>1</v>
      </c>
      <c r="O25" s="170"/>
      <c r="P25" s="165" t="s">
        <v>18</v>
      </c>
      <c r="Q25" s="166"/>
      <c r="R25" s="169">
        <v>2.73</v>
      </c>
      <c r="S25" s="166"/>
      <c r="T25" s="165">
        <v>3.12</v>
      </c>
      <c r="U25" s="166"/>
      <c r="V25" s="187" t="s">
        <v>18</v>
      </c>
      <c r="W25" s="166"/>
      <c r="X25" s="1"/>
      <c r="Y25" s="1"/>
      <c r="Z25" s="1"/>
      <c r="AA25" s="1"/>
      <c r="AB25" s="1"/>
      <c r="AC25" s="1"/>
    </row>
    <row r="26" spans="1:29" ht="15" customHeight="1">
      <c r="A26" s="4">
        <v>8</v>
      </c>
      <c r="B26" s="165" t="s">
        <v>54</v>
      </c>
      <c r="C26" s="166"/>
      <c r="D26" s="29">
        <v>11</v>
      </c>
      <c r="E26" s="165">
        <v>2.2000000000000002</v>
      </c>
      <c r="F26" s="167"/>
      <c r="G26" s="166"/>
      <c r="H26" s="165">
        <v>2.36</v>
      </c>
      <c r="I26" s="166"/>
      <c r="J26" s="6">
        <v>3</v>
      </c>
      <c r="K26" s="165">
        <v>2</v>
      </c>
      <c r="L26" s="167"/>
      <c r="M26" s="166"/>
      <c r="N26" s="165">
        <v>2</v>
      </c>
      <c r="O26" s="166"/>
      <c r="P26" s="165">
        <v>3</v>
      </c>
      <c r="Q26" s="166"/>
      <c r="R26" s="169">
        <v>2.75</v>
      </c>
      <c r="S26" s="166"/>
      <c r="T26" s="165">
        <v>2.85</v>
      </c>
      <c r="U26" s="166"/>
      <c r="V26" s="187">
        <v>1</v>
      </c>
      <c r="W26" s="166"/>
      <c r="X26" s="1"/>
      <c r="Y26" s="1"/>
      <c r="Z26" s="1"/>
      <c r="AA26" s="1"/>
      <c r="AB26" s="38"/>
      <c r="AC26" s="1"/>
    </row>
    <row r="27" spans="1:29" ht="15.75" customHeight="1">
      <c r="A27" s="7"/>
      <c r="B27" s="165" t="s">
        <v>55</v>
      </c>
      <c r="C27" s="166"/>
      <c r="D27" s="39">
        <v>3</v>
      </c>
      <c r="E27" s="201">
        <v>2.63</v>
      </c>
      <c r="F27" s="167"/>
      <c r="G27" s="166"/>
      <c r="H27" s="201">
        <v>3.2</v>
      </c>
      <c r="I27" s="166"/>
      <c r="J27" s="39">
        <v>2</v>
      </c>
      <c r="K27" s="201">
        <v>1.95</v>
      </c>
      <c r="L27" s="167"/>
      <c r="M27" s="166"/>
      <c r="N27" s="201">
        <v>1</v>
      </c>
      <c r="O27" s="166"/>
      <c r="P27" s="201">
        <v>1</v>
      </c>
      <c r="Q27" s="166"/>
      <c r="R27" s="203">
        <v>1</v>
      </c>
      <c r="S27" s="166"/>
      <c r="T27" s="201" t="s">
        <v>56</v>
      </c>
      <c r="U27" s="166"/>
      <c r="V27" s="200" t="s">
        <v>18</v>
      </c>
      <c r="W27" s="166"/>
      <c r="X27" s="1"/>
      <c r="Y27" s="1"/>
      <c r="Z27" s="1"/>
      <c r="AA27" s="1"/>
      <c r="AB27" s="1"/>
      <c r="AC27" s="1"/>
    </row>
    <row r="28" spans="1:29" ht="15.75" customHeight="1">
      <c r="A28" s="40"/>
      <c r="B28" s="231" t="s">
        <v>57</v>
      </c>
      <c r="C28" s="166"/>
      <c r="D28" s="41">
        <v>1</v>
      </c>
      <c r="E28" s="199">
        <v>3.7</v>
      </c>
      <c r="F28" s="167"/>
      <c r="G28" s="166"/>
      <c r="H28" s="232">
        <v>3</v>
      </c>
      <c r="I28" s="166"/>
      <c r="J28" s="41" t="s">
        <v>18</v>
      </c>
      <c r="K28" s="204" t="s">
        <v>18</v>
      </c>
      <c r="L28" s="167"/>
      <c r="M28" s="166"/>
      <c r="N28" s="204">
        <v>1</v>
      </c>
      <c r="O28" s="170"/>
      <c r="P28" s="204" t="s">
        <v>18</v>
      </c>
      <c r="Q28" s="166"/>
      <c r="R28" s="202"/>
      <c r="S28" s="166"/>
      <c r="T28" s="199" t="s">
        <v>58</v>
      </c>
      <c r="U28" s="166"/>
      <c r="V28" s="199"/>
      <c r="W28" s="166"/>
      <c r="X28" s="42"/>
      <c r="Y28" s="42"/>
      <c r="Z28" s="43"/>
      <c r="AA28" s="43"/>
      <c r="AB28" s="43"/>
      <c r="AC28" s="43"/>
    </row>
    <row r="29" spans="1:29" ht="15" customHeight="1">
      <c r="A29" s="218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183"/>
      <c r="X29" s="1"/>
      <c r="Y29" s="1"/>
      <c r="Z29" s="1"/>
      <c r="AA29" s="1"/>
      <c r="AB29" s="1"/>
      <c r="AC29" s="1"/>
    </row>
    <row r="30" spans="1:29" ht="15" customHeight="1">
      <c r="A30" s="135" t="s">
        <v>59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86"/>
      <c r="X30" s="1"/>
      <c r="Y30" s="1"/>
      <c r="Z30" s="1"/>
      <c r="AA30" s="1"/>
      <c r="AB30" s="1"/>
      <c r="AC30" s="1"/>
    </row>
    <row r="31" spans="1:29" ht="15" customHeight="1">
      <c r="A31" s="193" t="s">
        <v>60</v>
      </c>
      <c r="B31" s="167"/>
      <c r="C31" s="166"/>
      <c r="D31" s="2" t="s">
        <v>5</v>
      </c>
      <c r="E31" s="193" t="s">
        <v>6</v>
      </c>
      <c r="F31" s="170"/>
      <c r="G31" s="193" t="s">
        <v>7</v>
      </c>
      <c r="H31" s="166"/>
      <c r="I31" s="193" t="s">
        <v>8</v>
      </c>
      <c r="J31" s="166"/>
      <c r="K31" s="193" t="s">
        <v>9</v>
      </c>
      <c r="L31" s="166"/>
      <c r="M31" s="193" t="s">
        <v>10</v>
      </c>
      <c r="N31" s="166"/>
      <c r="O31" s="193" t="s">
        <v>11</v>
      </c>
      <c r="P31" s="166"/>
      <c r="Q31" s="156" t="s">
        <v>61</v>
      </c>
      <c r="R31" s="196"/>
      <c r="S31" s="196"/>
      <c r="T31" s="196"/>
      <c r="U31" s="196"/>
      <c r="V31" s="196"/>
      <c r="W31" s="196"/>
      <c r="X31" s="1"/>
      <c r="Y31" s="1"/>
      <c r="Z31" s="1"/>
      <c r="AA31" s="1"/>
      <c r="AB31" s="1"/>
      <c r="AC31" s="1"/>
    </row>
    <row r="32" spans="1:29" ht="15" customHeight="1">
      <c r="A32" s="165" t="s">
        <v>62</v>
      </c>
      <c r="B32" s="167"/>
      <c r="C32" s="166"/>
      <c r="D32" s="44">
        <f>D9</f>
        <v>206</v>
      </c>
      <c r="E32" s="228">
        <f>AVERAGE(E5:G11,E10,E13)</f>
        <v>2.9061111111111111</v>
      </c>
      <c r="F32" s="170"/>
      <c r="G32" s="228">
        <f>AVERAGEA(H5:I11,H10,H13,)</f>
        <v>3.0608666666666666</v>
      </c>
      <c r="H32" s="166"/>
      <c r="I32" s="207">
        <v>28</v>
      </c>
      <c r="J32" s="166"/>
      <c r="K32" s="219">
        <f>K9</f>
        <v>2.7742857142857145</v>
      </c>
      <c r="L32" s="166"/>
      <c r="M32" s="207">
        <v>51</v>
      </c>
      <c r="N32" s="166"/>
      <c r="O32" s="207">
        <v>25</v>
      </c>
      <c r="P32" s="166"/>
      <c r="Q32" s="205"/>
      <c r="R32" s="197"/>
      <c r="S32" s="121"/>
      <c r="T32" s="121"/>
      <c r="U32" s="121"/>
      <c r="V32" s="121"/>
      <c r="W32" s="198"/>
      <c r="X32" s="1"/>
      <c r="Y32" s="1"/>
      <c r="Z32" s="1"/>
      <c r="AA32" s="1"/>
      <c r="AB32" s="1"/>
      <c r="AC32" s="1"/>
    </row>
    <row r="33" spans="1:29" ht="15" customHeight="1">
      <c r="A33" s="165" t="s">
        <v>63</v>
      </c>
      <c r="B33" s="167"/>
      <c r="C33" s="166"/>
      <c r="D33" s="45">
        <f>SUM(D22)</f>
        <v>123</v>
      </c>
      <c r="E33" s="219">
        <f>AVERAGE(E25:G26,E24:G24)</f>
        <v>2.3366666666666669</v>
      </c>
      <c r="F33" s="170"/>
      <c r="G33" s="219">
        <f>AVERAGEA(H24:I24,H25:I26)</f>
        <v>2.6199999999999997</v>
      </c>
      <c r="H33" s="166"/>
      <c r="I33" s="192">
        <v>17</v>
      </c>
      <c r="J33" s="166"/>
      <c r="K33" s="228">
        <f>AVERAGE(K17,K21,K18,K19)</f>
        <v>2.3774999999999999</v>
      </c>
      <c r="L33" s="166"/>
      <c r="M33" s="207">
        <v>21</v>
      </c>
      <c r="N33" s="166"/>
      <c r="O33" s="207">
        <v>23</v>
      </c>
      <c r="P33" s="166"/>
      <c r="Q33" s="206"/>
      <c r="R33" s="197"/>
      <c r="S33" s="121"/>
      <c r="T33" s="121"/>
      <c r="U33" s="121"/>
      <c r="V33" s="121"/>
      <c r="W33" s="198"/>
      <c r="X33" s="1"/>
      <c r="Y33" s="1"/>
      <c r="Z33" s="1"/>
      <c r="AA33" s="1"/>
      <c r="AB33" s="1"/>
      <c r="AC33" s="1"/>
    </row>
    <row r="34" spans="1:29" ht="15" customHeight="1">
      <c r="A34" s="216" t="s">
        <v>64</v>
      </c>
      <c r="B34" s="167"/>
      <c r="C34" s="166"/>
      <c r="D34" s="46">
        <f>SUM(D32:D33)</f>
        <v>329</v>
      </c>
      <c r="E34" s="217">
        <f>AVERAGE(E5:G11,E12:G13,E10,E17:G26,E24:G24)</f>
        <v>2.7573214285714291</v>
      </c>
      <c r="F34" s="170"/>
      <c r="G34" s="217">
        <f>AVERAGE(H5:I11,H12:I13,H10,H17:I26,H24:I24)</f>
        <v>3.0820198412698412</v>
      </c>
      <c r="H34" s="170"/>
      <c r="I34" s="208">
        <f>SUM(I32:J33)</f>
        <v>45</v>
      </c>
      <c r="J34" s="166"/>
      <c r="K34" s="217">
        <f>AVERAGE(K32:K33)</f>
        <v>2.5758928571428572</v>
      </c>
      <c r="L34" s="166"/>
      <c r="M34" s="208">
        <f>SUM(M32:N33)</f>
        <v>72</v>
      </c>
      <c r="N34" s="166"/>
      <c r="O34" s="208">
        <f>SUM(O32:P33)</f>
        <v>48</v>
      </c>
      <c r="P34" s="166"/>
      <c r="Q34" s="206"/>
      <c r="R34" s="197"/>
      <c r="S34" s="121"/>
      <c r="T34" s="121"/>
      <c r="U34" s="121"/>
      <c r="V34" s="121"/>
      <c r="W34" s="198"/>
      <c r="X34" s="23"/>
      <c r="Y34" s="23"/>
      <c r="Z34" s="23"/>
      <c r="AA34" s="23"/>
      <c r="AB34" s="23"/>
      <c r="AC34" s="23"/>
    </row>
    <row r="35" spans="1:29" ht="15" customHeight="1">
      <c r="A35" s="165" t="s">
        <v>65</v>
      </c>
      <c r="B35" s="167"/>
      <c r="C35" s="166"/>
      <c r="D35" s="47">
        <f>SUM(D20,D8)</f>
        <v>4403</v>
      </c>
      <c r="E35" s="207">
        <f>AVERAGE(E20,E8)</f>
        <v>2.855</v>
      </c>
      <c r="F35" s="170"/>
      <c r="G35" s="228">
        <f>AVERAGE(H8,H20)</f>
        <v>3.0350000000000001</v>
      </c>
      <c r="H35" s="170"/>
      <c r="I35" s="220"/>
      <c r="J35" s="166"/>
      <c r="K35" s="227"/>
      <c r="L35" s="166"/>
      <c r="M35" s="207">
        <v>710</v>
      </c>
      <c r="N35" s="166"/>
      <c r="O35" s="207">
        <v>180</v>
      </c>
      <c r="P35" s="166"/>
      <c r="Q35" s="206"/>
      <c r="R35" s="197"/>
      <c r="S35" s="121"/>
      <c r="T35" s="121"/>
      <c r="U35" s="121"/>
      <c r="V35" s="121"/>
      <c r="W35" s="198"/>
      <c r="X35" s="1"/>
      <c r="Y35" s="1"/>
      <c r="Z35" s="1"/>
      <c r="AA35" s="1"/>
      <c r="AB35" s="1"/>
      <c r="AC35" s="1"/>
    </row>
    <row r="36" spans="1:29" ht="15" customHeight="1">
      <c r="A36" s="216" t="s">
        <v>66</v>
      </c>
      <c r="B36" s="167"/>
      <c r="C36" s="166"/>
      <c r="D36" s="48">
        <v>81</v>
      </c>
      <c r="E36" s="217">
        <f>AVERAGE(E21,E17,E18)</f>
        <v>2.8800000000000003</v>
      </c>
      <c r="F36" s="170"/>
      <c r="G36" s="217">
        <f>AVERAGE(H18,H17,H21,)</f>
        <v>2.2149999999999999</v>
      </c>
      <c r="H36" s="166"/>
      <c r="I36" s="208">
        <v>7</v>
      </c>
      <c r="J36" s="166"/>
      <c r="K36" s="217">
        <f>AVERAGE(K21,K18,K17)</f>
        <v>2.7699999999999996</v>
      </c>
      <c r="L36" s="166"/>
      <c r="M36" s="208">
        <f>SUM(N21,N18,N17)</f>
        <v>12</v>
      </c>
      <c r="N36" s="166"/>
      <c r="O36" s="208">
        <f>SUM(P21,P17,P18)</f>
        <v>3</v>
      </c>
      <c r="P36" s="166"/>
      <c r="Q36" s="206"/>
      <c r="R36" s="197"/>
      <c r="S36" s="121"/>
      <c r="T36" s="121"/>
      <c r="U36" s="121"/>
      <c r="V36" s="121"/>
      <c r="W36" s="198"/>
      <c r="X36" s="23"/>
      <c r="Y36" s="23"/>
      <c r="Z36" s="23"/>
      <c r="AA36" s="23"/>
      <c r="AB36" s="23"/>
      <c r="AC36" s="23"/>
    </row>
    <row r="37" spans="1:29" ht="15" customHeight="1">
      <c r="A37" s="216" t="s">
        <v>67</v>
      </c>
      <c r="B37" s="167"/>
      <c r="C37" s="166"/>
      <c r="D37" s="49">
        <f>SUM(D6+D11+D7+D4)</f>
        <v>123</v>
      </c>
      <c r="E37" s="217">
        <f>AVERAGE(E6:G11)</f>
        <v>2.955833333333334</v>
      </c>
      <c r="F37" s="170"/>
      <c r="G37" s="217">
        <f>AVERAGEA(H6:I11)</f>
        <v>3.5781111111111112</v>
      </c>
      <c r="H37" s="166"/>
      <c r="I37" s="208">
        <v>20</v>
      </c>
      <c r="J37" s="166"/>
      <c r="K37" s="217">
        <f>AVERAGE(K7:M11)</f>
        <v>2.6885714285714286</v>
      </c>
      <c r="L37" s="166"/>
      <c r="M37" s="209">
        <f>N9</f>
        <v>63</v>
      </c>
      <c r="N37" s="166"/>
      <c r="O37" s="210">
        <f>P9</f>
        <v>14</v>
      </c>
      <c r="P37" s="166"/>
      <c r="Q37" s="206"/>
      <c r="R37" s="197"/>
      <c r="S37" s="121"/>
      <c r="T37" s="121"/>
      <c r="U37" s="121"/>
      <c r="V37" s="121"/>
      <c r="W37" s="198"/>
      <c r="X37" s="23"/>
      <c r="Y37" s="23"/>
      <c r="Z37" s="23"/>
      <c r="AA37" s="23"/>
      <c r="AB37" s="23"/>
      <c r="AC37" s="23"/>
    </row>
    <row r="38" spans="1:29" ht="15" customHeight="1">
      <c r="A38" s="225" t="s">
        <v>68</v>
      </c>
      <c r="B38" s="215"/>
      <c r="C38" s="183"/>
      <c r="D38" s="50">
        <f>SUM(D5+D13+D12+D10+D28+D25+D24+D26+D23)</f>
        <v>109</v>
      </c>
      <c r="E38" s="226">
        <f>AVERAGE(E19,E26,E24,E25:G25,E13,E10,E5)</f>
        <v>2.6057142857142859</v>
      </c>
      <c r="F38" s="163"/>
      <c r="G38" s="217">
        <f>AVERAGE(H5,H4,H10,H13,H25:I25,H26,H24,H19,)</f>
        <v>2.5611111111111113</v>
      </c>
      <c r="H38" s="166"/>
      <c r="I38" s="208">
        <v>21</v>
      </c>
      <c r="J38" s="166"/>
      <c r="K38" s="217">
        <f>AVERAGE(K19,K24,K26,K25:M25,K13,K10,K5,)</f>
        <v>1.87</v>
      </c>
      <c r="L38" s="166"/>
      <c r="M38" s="208">
        <f>SUM(N19,N26,N25:O25,N10,N5)</f>
        <v>17</v>
      </c>
      <c r="N38" s="166"/>
      <c r="O38" s="208">
        <f>SUM(P5,P19,P24,P26,P25,P10,)</f>
        <v>3</v>
      </c>
      <c r="P38" s="166"/>
      <c r="Q38" s="206"/>
      <c r="R38" s="197"/>
      <c r="S38" s="121"/>
      <c r="T38" s="121"/>
      <c r="U38" s="121"/>
      <c r="V38" s="121"/>
      <c r="W38" s="198"/>
      <c r="X38" s="23"/>
      <c r="Y38" s="23"/>
      <c r="Z38" s="23"/>
      <c r="AA38" s="23"/>
      <c r="AB38" s="23"/>
      <c r="AC38" s="23"/>
    </row>
    <row r="39" spans="1:29" ht="15" customHeight="1">
      <c r="A39" s="165" t="s">
        <v>69</v>
      </c>
      <c r="B39" s="167"/>
      <c r="C39" s="166"/>
      <c r="D39" s="5">
        <f>SUM(D12:D13,D10,D5)</f>
        <v>83</v>
      </c>
      <c r="E39" s="221">
        <f>AVERAGE(E12:G13,E10,E5)</f>
        <v>2.8249999999999997</v>
      </c>
      <c r="F39" s="170"/>
      <c r="G39" s="221">
        <f>AVERAGE(H12:I13,H10,H5)</f>
        <v>3.0775000000000001</v>
      </c>
      <c r="H39" s="166"/>
      <c r="I39" s="165">
        <v>28</v>
      </c>
      <c r="J39" s="166"/>
      <c r="K39" s="221">
        <f>AVERAGE(K12:M13,K10,K5)</f>
        <v>2.9050000000000002</v>
      </c>
      <c r="L39" s="166"/>
      <c r="M39" s="165">
        <v>9</v>
      </c>
      <c r="N39" s="166"/>
      <c r="O39" s="165">
        <v>1</v>
      </c>
      <c r="P39" s="166"/>
      <c r="Q39" s="206"/>
      <c r="R39" s="197"/>
      <c r="S39" s="121"/>
      <c r="T39" s="121"/>
      <c r="U39" s="121"/>
      <c r="V39" s="121"/>
      <c r="W39" s="198"/>
      <c r="X39" s="1"/>
      <c r="Y39" s="1"/>
      <c r="Z39" s="1"/>
      <c r="AA39" s="1"/>
      <c r="AB39" s="1"/>
      <c r="AC39" s="1"/>
    </row>
    <row r="40" spans="1:29" ht="15" customHeight="1">
      <c r="A40" s="165" t="s">
        <v>70</v>
      </c>
      <c r="B40" s="167"/>
      <c r="C40" s="166"/>
      <c r="D40" s="6">
        <v>42</v>
      </c>
      <c r="E40" s="223">
        <f>AVERAGE(E23:G26,E19)</f>
        <v>2.4779999999999998</v>
      </c>
      <c r="F40" s="166"/>
      <c r="G40" s="224">
        <f>AVERAGE(H23:I26,H19,)</f>
        <v>2.2749999999999999</v>
      </c>
      <c r="H40" s="166"/>
      <c r="I40" s="165">
        <v>13</v>
      </c>
      <c r="J40" s="166"/>
      <c r="K40" s="221">
        <f>AVERAGE(K23:M26,K19)</f>
        <v>1.9079999999999999</v>
      </c>
      <c r="L40" s="166"/>
      <c r="M40" s="165">
        <v>9</v>
      </c>
      <c r="N40" s="166"/>
      <c r="O40" s="165">
        <v>4</v>
      </c>
      <c r="P40" s="166"/>
      <c r="Q40" s="206"/>
      <c r="R40" s="197"/>
      <c r="S40" s="121"/>
      <c r="T40" s="121"/>
      <c r="U40" s="121"/>
      <c r="V40" s="121"/>
      <c r="W40" s="198"/>
      <c r="X40" s="51"/>
      <c r="Y40" s="52"/>
      <c r="Z40" s="52"/>
      <c r="AA40" s="52"/>
      <c r="AB40" s="52"/>
      <c r="AC40" s="52"/>
    </row>
    <row r="41" spans="1:29" ht="15" customHeight="1">
      <c r="A41" s="222" t="s">
        <v>71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86"/>
      <c r="X41" s="1"/>
      <c r="Y41" s="1"/>
      <c r="Z41" s="1"/>
      <c r="AA41" s="1"/>
      <c r="AB41" s="1"/>
      <c r="AC41" s="1"/>
    </row>
    <row r="42" spans="1:29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/>
      <c r="B43" s="1"/>
      <c r="C43" s="1"/>
      <c r="D43" s="1"/>
      <c r="E43" s="1"/>
      <c r="F43" s="1"/>
      <c r="G43" s="1"/>
      <c r="H43" s="1"/>
      <c r="I43" s="1"/>
      <c r="J43" s="28" t="s">
        <v>73</v>
      </c>
      <c r="K43" s="53">
        <v>7.4999999999999997E-2</v>
      </c>
      <c r="L43" s="1"/>
      <c r="M43" s="1"/>
      <c r="N43" s="28" t="s">
        <v>74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1"/>
      <c r="C44" s="1"/>
      <c r="D44" s="1"/>
      <c r="E44" s="1"/>
      <c r="F44" s="1"/>
      <c r="G44" s="1"/>
      <c r="H44" s="1"/>
      <c r="I44" s="1"/>
      <c r="J44" s="28">
        <v>3.5</v>
      </c>
      <c r="K44" s="28">
        <v>22</v>
      </c>
      <c r="L44" s="1"/>
      <c r="M44" s="1"/>
      <c r="N44" s="28" t="s">
        <v>75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1"/>
      <c r="J45" s="28">
        <v>2</v>
      </c>
      <c r="K45" s="28">
        <v>15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301">
    <mergeCell ref="N17:O17"/>
    <mergeCell ref="N13:O13"/>
    <mergeCell ref="N12:O12"/>
    <mergeCell ref="H13:I13"/>
    <mergeCell ref="H12:I12"/>
    <mergeCell ref="H10:I10"/>
    <mergeCell ref="B9:C9"/>
    <mergeCell ref="H9:I9"/>
    <mergeCell ref="E11:G11"/>
    <mergeCell ref="H11:I11"/>
    <mergeCell ref="B10:C10"/>
    <mergeCell ref="E10:G10"/>
    <mergeCell ref="P13:Q13"/>
    <mergeCell ref="P11:Q11"/>
    <mergeCell ref="B19:C19"/>
    <mergeCell ref="B18:C18"/>
    <mergeCell ref="H16:I16"/>
    <mergeCell ref="H17:I17"/>
    <mergeCell ref="E19:G19"/>
    <mergeCell ref="E16:G16"/>
    <mergeCell ref="E17:G17"/>
    <mergeCell ref="B12:C12"/>
    <mergeCell ref="B13:C13"/>
    <mergeCell ref="P19:Q19"/>
    <mergeCell ref="P17:Q17"/>
    <mergeCell ref="P18:Q18"/>
    <mergeCell ref="N19:O19"/>
    <mergeCell ref="K19:M19"/>
    <mergeCell ref="B16:C16"/>
    <mergeCell ref="N18:O18"/>
    <mergeCell ref="P16:Q16"/>
    <mergeCell ref="E13:G13"/>
    <mergeCell ref="E12:G12"/>
    <mergeCell ref="B11:C11"/>
    <mergeCell ref="K18:M18"/>
    <mergeCell ref="K17:M17"/>
    <mergeCell ref="T5:U5"/>
    <mergeCell ref="P8:Q8"/>
    <mergeCell ref="R7:S7"/>
    <mergeCell ref="V7:W7"/>
    <mergeCell ref="R6:S6"/>
    <mergeCell ref="P9:Q9"/>
    <mergeCell ref="B7:C7"/>
    <mergeCell ref="E7:G7"/>
    <mergeCell ref="N9:O9"/>
    <mergeCell ref="K8:M8"/>
    <mergeCell ref="E9:G9"/>
    <mergeCell ref="H8:I8"/>
    <mergeCell ref="E8:G8"/>
    <mergeCell ref="N8:O8"/>
    <mergeCell ref="N5:O5"/>
    <mergeCell ref="N7:O7"/>
    <mergeCell ref="K7:M7"/>
    <mergeCell ref="H7:I7"/>
    <mergeCell ref="B8:C8"/>
    <mergeCell ref="X3:AB3"/>
    <mergeCell ref="V3:W3"/>
    <mergeCell ref="T3:U3"/>
    <mergeCell ref="V4:W4"/>
    <mergeCell ref="V8:W8"/>
    <mergeCell ref="R9:W9"/>
    <mergeCell ref="K9:M9"/>
    <mergeCell ref="K13:M13"/>
    <mergeCell ref="N11:O11"/>
    <mergeCell ref="P12:Q12"/>
    <mergeCell ref="K4:M4"/>
    <mergeCell ref="K3:M3"/>
    <mergeCell ref="N3:O3"/>
    <mergeCell ref="P7:Q7"/>
    <mergeCell ref="P10:Q10"/>
    <mergeCell ref="N10:O10"/>
    <mergeCell ref="R4:S4"/>
    <mergeCell ref="N4:O4"/>
    <mergeCell ref="K10:M10"/>
    <mergeCell ref="K12:M12"/>
    <mergeCell ref="K11:M11"/>
    <mergeCell ref="T7:U7"/>
    <mergeCell ref="T8:U8"/>
    <mergeCell ref="T4:U4"/>
    <mergeCell ref="V16:W16"/>
    <mergeCell ref="V17:W17"/>
    <mergeCell ref="V6:W6"/>
    <mergeCell ref="T6:U6"/>
    <mergeCell ref="V18:W18"/>
    <mergeCell ref="T16:U16"/>
    <mergeCell ref="R16:S16"/>
    <mergeCell ref="T10:U10"/>
    <mergeCell ref="V10:W10"/>
    <mergeCell ref="V11:W11"/>
    <mergeCell ref="T11:U11"/>
    <mergeCell ref="V12:W12"/>
    <mergeCell ref="V13:W13"/>
    <mergeCell ref="R12:S12"/>
    <mergeCell ref="R11:S11"/>
    <mergeCell ref="R10:S10"/>
    <mergeCell ref="T12:U12"/>
    <mergeCell ref="T13:U13"/>
    <mergeCell ref="R13:S13"/>
    <mergeCell ref="R8:S8"/>
    <mergeCell ref="R17:S17"/>
    <mergeCell ref="R18:S18"/>
    <mergeCell ref="T18:U18"/>
    <mergeCell ref="G36:H36"/>
    <mergeCell ref="H26:I26"/>
    <mergeCell ref="E24:G24"/>
    <mergeCell ref="E25:G25"/>
    <mergeCell ref="E26:G26"/>
    <mergeCell ref="H25:I25"/>
    <mergeCell ref="G31:H31"/>
    <mergeCell ref="G32:H32"/>
    <mergeCell ref="E34:F34"/>
    <mergeCell ref="G33:H33"/>
    <mergeCell ref="E33:F33"/>
    <mergeCell ref="E28:G28"/>
    <mergeCell ref="E27:G27"/>
    <mergeCell ref="H27:I27"/>
    <mergeCell ref="H28:I28"/>
    <mergeCell ref="H24:I24"/>
    <mergeCell ref="E36:F36"/>
    <mergeCell ref="A35:C35"/>
    <mergeCell ref="A31:C31"/>
    <mergeCell ref="A32:C32"/>
    <mergeCell ref="G35:H35"/>
    <mergeCell ref="B28:C28"/>
    <mergeCell ref="B27:C27"/>
    <mergeCell ref="B25:C25"/>
    <mergeCell ref="B26:C26"/>
    <mergeCell ref="B24:C24"/>
    <mergeCell ref="E35:F35"/>
    <mergeCell ref="K22:M22"/>
    <mergeCell ref="K23:M23"/>
    <mergeCell ref="K20:M20"/>
    <mergeCell ref="K21:M21"/>
    <mergeCell ref="E21:G21"/>
    <mergeCell ref="H21:I21"/>
    <mergeCell ref="B17:C17"/>
    <mergeCell ref="E18:G18"/>
    <mergeCell ref="H18:I18"/>
    <mergeCell ref="H19:I19"/>
    <mergeCell ref="B21:C21"/>
    <mergeCell ref="B23:C23"/>
    <mergeCell ref="B22:C22"/>
    <mergeCell ref="E23:G23"/>
    <mergeCell ref="H23:I23"/>
    <mergeCell ref="H22:I22"/>
    <mergeCell ref="H20:I20"/>
    <mergeCell ref="E20:G20"/>
    <mergeCell ref="B20:C20"/>
    <mergeCell ref="E22:G22"/>
    <mergeCell ref="A38:C38"/>
    <mergeCell ref="E38:F38"/>
    <mergeCell ref="A37:C37"/>
    <mergeCell ref="A39:C39"/>
    <mergeCell ref="G39:H39"/>
    <mergeCell ref="G38:H38"/>
    <mergeCell ref="M31:N31"/>
    <mergeCell ref="M32:N32"/>
    <mergeCell ref="M39:N39"/>
    <mergeCell ref="M33:N33"/>
    <mergeCell ref="K34:L34"/>
    <mergeCell ref="K35:L35"/>
    <mergeCell ref="K36:L36"/>
    <mergeCell ref="I36:J36"/>
    <mergeCell ref="K33:L33"/>
    <mergeCell ref="I32:J32"/>
    <mergeCell ref="M35:N35"/>
    <mergeCell ref="A36:C36"/>
    <mergeCell ref="M36:N36"/>
    <mergeCell ref="E31:F31"/>
    <mergeCell ref="E32:F32"/>
    <mergeCell ref="K37:L37"/>
    <mergeCell ref="I38:J38"/>
    <mergeCell ref="K38:L38"/>
    <mergeCell ref="K40:L40"/>
    <mergeCell ref="I40:J40"/>
    <mergeCell ref="O40:P40"/>
    <mergeCell ref="M40:N40"/>
    <mergeCell ref="A41:W41"/>
    <mergeCell ref="A40:C40"/>
    <mergeCell ref="E40:F40"/>
    <mergeCell ref="G40:H40"/>
    <mergeCell ref="I39:J39"/>
    <mergeCell ref="E39:F39"/>
    <mergeCell ref="K39:L39"/>
    <mergeCell ref="I37:J37"/>
    <mergeCell ref="M38:N38"/>
    <mergeCell ref="O39:P39"/>
    <mergeCell ref="O38:P38"/>
    <mergeCell ref="N16:O16"/>
    <mergeCell ref="K16:M16"/>
    <mergeCell ref="A14:W14"/>
    <mergeCell ref="A15:W15"/>
    <mergeCell ref="I33:J33"/>
    <mergeCell ref="A34:C34"/>
    <mergeCell ref="A33:C33"/>
    <mergeCell ref="G34:H34"/>
    <mergeCell ref="I34:J34"/>
    <mergeCell ref="G37:H37"/>
    <mergeCell ref="E37:F37"/>
    <mergeCell ref="A29:W29"/>
    <mergeCell ref="A30:W30"/>
    <mergeCell ref="I31:J31"/>
    <mergeCell ref="K31:L31"/>
    <mergeCell ref="K32:L32"/>
    <mergeCell ref="I35:J35"/>
    <mergeCell ref="T21:U21"/>
    <mergeCell ref="N21:O21"/>
    <mergeCell ref="N20:O20"/>
    <mergeCell ref="T25:U25"/>
    <mergeCell ref="R22:W22"/>
    <mergeCell ref="T23:U23"/>
    <mergeCell ref="N23:O23"/>
    <mergeCell ref="N22:O22"/>
    <mergeCell ref="P22:Q22"/>
    <mergeCell ref="R20:S20"/>
    <mergeCell ref="P20:Q20"/>
    <mergeCell ref="P21:Q21"/>
    <mergeCell ref="R21:S21"/>
    <mergeCell ref="P23:Q23"/>
    <mergeCell ref="R23:S23"/>
    <mergeCell ref="V23:W23"/>
    <mergeCell ref="V24:W24"/>
    <mergeCell ref="T20:U20"/>
    <mergeCell ref="V20:W20"/>
    <mergeCell ref="B4:C4"/>
    <mergeCell ref="P4:Q4"/>
    <mergeCell ref="A1:W1"/>
    <mergeCell ref="A2:W2"/>
    <mergeCell ref="B5:C5"/>
    <mergeCell ref="B6:C6"/>
    <mergeCell ref="B3:C3"/>
    <mergeCell ref="H4:I4"/>
    <mergeCell ref="H3:I3"/>
    <mergeCell ref="R5:S5"/>
    <mergeCell ref="P5:Q5"/>
    <mergeCell ref="V5:W5"/>
    <mergeCell ref="K6:M6"/>
    <mergeCell ref="N6:O6"/>
    <mergeCell ref="H5:I5"/>
    <mergeCell ref="E5:G5"/>
    <mergeCell ref="P6:Q6"/>
    <mergeCell ref="R3:S3"/>
    <mergeCell ref="P3:Q3"/>
    <mergeCell ref="E4:G4"/>
    <mergeCell ref="H6:I6"/>
    <mergeCell ref="E6:G6"/>
    <mergeCell ref="K5:M5"/>
    <mergeCell ref="E3:G3"/>
    <mergeCell ref="O33:P33"/>
    <mergeCell ref="M34:N34"/>
    <mergeCell ref="O34:P34"/>
    <mergeCell ref="N26:O26"/>
    <mergeCell ref="N27:O27"/>
    <mergeCell ref="N24:O24"/>
    <mergeCell ref="N25:O25"/>
    <mergeCell ref="M37:N37"/>
    <mergeCell ref="O36:P36"/>
    <mergeCell ref="O37:P37"/>
    <mergeCell ref="O32:P32"/>
    <mergeCell ref="O31:P31"/>
    <mergeCell ref="O35:P35"/>
    <mergeCell ref="N28:O28"/>
    <mergeCell ref="P27:Q27"/>
    <mergeCell ref="K28:M28"/>
    <mergeCell ref="K27:M27"/>
    <mergeCell ref="K25:M25"/>
    <mergeCell ref="K26:M26"/>
    <mergeCell ref="K24:M24"/>
    <mergeCell ref="R37:W37"/>
    <mergeCell ref="R38:W38"/>
    <mergeCell ref="R39:W39"/>
    <mergeCell ref="R40:W40"/>
    <mergeCell ref="Q32:Q40"/>
    <mergeCell ref="R33:W33"/>
    <mergeCell ref="R34:W34"/>
    <mergeCell ref="R35:W35"/>
    <mergeCell ref="R36:W36"/>
    <mergeCell ref="T19:U19"/>
    <mergeCell ref="T17:U17"/>
    <mergeCell ref="V25:W25"/>
    <mergeCell ref="V26:W26"/>
    <mergeCell ref="R24:S24"/>
    <mergeCell ref="T26:U26"/>
    <mergeCell ref="R19:S19"/>
    <mergeCell ref="Q31:W31"/>
    <mergeCell ref="R32:W32"/>
    <mergeCell ref="R26:S26"/>
    <mergeCell ref="R25:S25"/>
    <mergeCell ref="T28:U28"/>
    <mergeCell ref="V28:W28"/>
    <mergeCell ref="V27:W27"/>
    <mergeCell ref="T27:U27"/>
    <mergeCell ref="P26:Q26"/>
    <mergeCell ref="P25:Q25"/>
    <mergeCell ref="R28:S28"/>
    <mergeCell ref="R27:S27"/>
    <mergeCell ref="P24:Q24"/>
    <mergeCell ref="P28:Q28"/>
    <mergeCell ref="V21:W21"/>
    <mergeCell ref="V19:W19"/>
    <mergeCell ref="T24:U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Argueta, Elias</dc:creator>
  <cp:lastModifiedBy>Keen, William</cp:lastModifiedBy>
  <cp:lastPrinted>2020-03-12T16:11:45Z</cp:lastPrinted>
  <dcterms:created xsi:type="dcterms:W3CDTF">2019-08-07T18:05:11Z</dcterms:created>
  <dcterms:modified xsi:type="dcterms:W3CDTF">2020-03-12T16:11:55Z</dcterms:modified>
</cp:coreProperties>
</file>